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br" sheetId="1" r:id="rId1"/>
    <sheet name="Sheet1" sheetId="2" r:id="rId2"/>
  </sheets>
  <definedNames>
    <definedName name="\P">'c2b br'!#REF!</definedName>
    <definedName name="ACAD_SUPP">'c2b br'!$A$419</definedName>
    <definedName name="DASH">'c2b br'!#REF!</definedName>
    <definedName name="H_1">'c2b br'!$A$3:$Q$14</definedName>
    <definedName name="INSTIT_SUPP">'c2b br'!$A$498</definedName>
    <definedName name="P_1">'c2b br'!$A$15:$Q$563</definedName>
    <definedName name="_xlnm.Print_Area" localSheetId="0">'c2b br'!$A$15:$Q$563</definedName>
    <definedName name="_xlnm.Print_Titles" localSheetId="0">'c2b br'!$1:$14</definedName>
    <definedName name="Print_Titles_MI">'c2b br'!$3:$14</definedName>
    <definedName name="PUBLIC_SERV">'c2b br'!$A$294</definedName>
    <definedName name="RESEARCH">'c2b br'!$A$154</definedName>
    <definedName name="STUD_SERV">'c2b br'!$A$464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V153" authorId="0">
      <text>
        <r>
          <rPr>
            <sz val="8"/>
            <rFont val="Tahoma"/>
            <family val="2"/>
          </rPr>
          <t>Formula failed to convert</t>
        </r>
      </text>
    </comment>
    <comment ref="Z153" authorId="0">
      <text>
        <r>
          <rPr>
            <sz val="8"/>
            <rFont val="Tahoma"/>
            <family val="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<sst xmlns="http://schemas.openxmlformats.org/spreadsheetml/2006/main" count="1147" uniqueCount="328">
  <si>
    <t>Source</t>
  </si>
  <si>
    <t>Object</t>
  </si>
  <si>
    <t>Indirect</t>
  </si>
  <si>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</si>
  <si>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</si>
  <si>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</si>
  <si>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</si>
  <si>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</si>
  <si>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</si>
  <si>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</si>
  <si>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</si>
  <si>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</si>
  <si>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Instruction--</t>
  </si>
  <si>
    <t xml:space="preserve">  Agriculture-</t>
  </si>
  <si>
    <t xml:space="preserve">  Arts and sciences-</t>
  </si>
  <si>
    <t/>
  </si>
  <si>
    <t xml:space="preserve"> </t>
  </si>
  <si>
    <t xml:space="preserve">  Basic sciences-</t>
  </si>
  <si>
    <t xml:space="preserve">  Business administration-</t>
  </si>
  <si>
    <t xml:space="preserve">  Continuing education-</t>
  </si>
  <si>
    <t xml:space="preserve">  Education-</t>
  </si>
  <si>
    <t xml:space="preserve">  Engineering-</t>
  </si>
  <si>
    <t xml:space="preserve">  Music and dramatic arts-</t>
  </si>
  <si>
    <t xml:space="preserve"> Research--</t>
  </si>
  <si>
    <t xml:space="preserve">  Research and economic development-</t>
  </si>
  <si>
    <t xml:space="preserve">  Veterinary medicine-</t>
  </si>
  <si>
    <t xml:space="preserve">  </t>
  </si>
  <si>
    <t xml:space="preserve">  Libraries-</t>
  </si>
  <si>
    <t xml:space="preserve">  Museums-</t>
  </si>
  <si>
    <t xml:space="preserve">  Academic administration-</t>
  </si>
  <si>
    <t xml:space="preserve">  Counseling and career guidance-</t>
  </si>
  <si>
    <t xml:space="preserve">  Social and cultural development -</t>
  </si>
  <si>
    <t xml:space="preserve">  Executive management-</t>
  </si>
  <si>
    <t xml:space="preserve">  Fiscal operations-</t>
  </si>
  <si>
    <t xml:space="preserve">  General administrative services-</t>
  </si>
  <si>
    <t xml:space="preserve">  Public relations and development-</t>
  </si>
  <si>
    <t xml:space="preserve"> Auxiliary enterprises--</t>
  </si>
  <si>
    <t xml:space="preserve">   Louisiana transportation research center </t>
  </si>
  <si>
    <t xml:space="preserve">  Academic programs abroad</t>
  </si>
  <si>
    <t xml:space="preserve">   Dairy science</t>
  </si>
  <si>
    <t xml:space="preserve">   Human ecology</t>
  </si>
  <si>
    <t xml:space="preserve">   Interdisciplinary</t>
  </si>
  <si>
    <t xml:space="preserve">   Poultry science</t>
  </si>
  <si>
    <t xml:space="preserve">   Aerospace studies</t>
  </si>
  <si>
    <t xml:space="preserve">   Communication sciences and disorders</t>
  </si>
  <si>
    <t xml:space="preserve">   English</t>
  </si>
  <si>
    <t xml:space="preserve">   Foreign languages and literatures</t>
  </si>
  <si>
    <t xml:space="preserve">   French studies</t>
  </si>
  <si>
    <t xml:space="preserve">   Geography and anthropology</t>
  </si>
  <si>
    <t xml:space="preserve">   History</t>
  </si>
  <si>
    <t xml:space="preserve">   Mathematics</t>
  </si>
  <si>
    <t xml:space="preserve">   Philosophy</t>
  </si>
  <si>
    <t xml:space="preserve">   Political science</t>
  </si>
  <si>
    <t xml:space="preserve">   Psychology </t>
  </si>
  <si>
    <t xml:space="preserve">   Biological sciences</t>
  </si>
  <si>
    <t xml:space="preserve">   Chemistry</t>
  </si>
  <si>
    <t xml:space="preserve">   Computer science </t>
  </si>
  <si>
    <t xml:space="preserve">   Geology and geophysics </t>
  </si>
  <si>
    <t xml:space="preserve">   Physics and astronomy</t>
  </si>
  <si>
    <t xml:space="preserve">   Accounting</t>
  </si>
  <si>
    <t xml:space="preserve">   Economics</t>
  </si>
  <si>
    <t xml:space="preserve">   Executive MBA program</t>
  </si>
  <si>
    <t xml:space="preserve">   Finance</t>
  </si>
  <si>
    <t xml:space="preserve">   Management </t>
  </si>
  <si>
    <t xml:space="preserve">   Marketing</t>
  </si>
  <si>
    <t xml:space="preserve">   Masters program</t>
  </si>
  <si>
    <t xml:space="preserve">   Dean's office</t>
  </si>
  <si>
    <t xml:space="preserve">   Fine arts</t>
  </si>
  <si>
    <t xml:space="preserve">   Landscape architecture </t>
  </si>
  <si>
    <t xml:space="preserve">   Kinesiology</t>
  </si>
  <si>
    <t xml:space="preserve">   Chemical </t>
  </si>
  <si>
    <t xml:space="preserve">   Civil and environmental</t>
  </si>
  <si>
    <t xml:space="preserve">   Electrical and computer</t>
  </si>
  <si>
    <t xml:space="preserve">   Mechanical </t>
  </si>
  <si>
    <t xml:space="preserve">   Petroleum</t>
  </si>
  <si>
    <t xml:space="preserve">  Graduate school</t>
  </si>
  <si>
    <t xml:space="preserve">  Honors college</t>
  </si>
  <si>
    <t xml:space="preserve">  Mass communication</t>
  </si>
  <si>
    <t xml:space="preserve">   Administration </t>
  </si>
  <si>
    <t xml:space="preserve">   Bands</t>
  </si>
  <si>
    <t xml:space="preserve">   Instruction</t>
  </si>
  <si>
    <t xml:space="preserve">  Social work </t>
  </si>
  <si>
    <t xml:space="preserve">  Student health center internships</t>
  </si>
  <si>
    <t xml:space="preserve">  Student technology fee projects </t>
  </si>
  <si>
    <t xml:space="preserve">  University college</t>
  </si>
  <si>
    <t xml:space="preserve">   Clinical sciences</t>
  </si>
  <si>
    <t xml:space="preserve">   Agronomy</t>
  </si>
  <si>
    <t xml:space="preserve">   Animal science</t>
  </si>
  <si>
    <t xml:space="preserve">   Entomology </t>
  </si>
  <si>
    <t xml:space="preserve">   Experimental statistics</t>
  </si>
  <si>
    <t xml:space="preserve">   Food science</t>
  </si>
  <si>
    <t xml:space="preserve">   Communication sciences and disorders </t>
  </si>
  <si>
    <t xml:space="preserve">   English  </t>
  </si>
  <si>
    <t xml:space="preserve">   Eric Voegelin institute</t>
  </si>
  <si>
    <t xml:space="preserve">   French studies </t>
  </si>
  <si>
    <t xml:space="preserve">   Geography and anthropology </t>
  </si>
  <si>
    <t xml:space="preserve">   Sociology</t>
  </si>
  <si>
    <t xml:space="preserve">   Accounting </t>
  </si>
  <si>
    <t xml:space="preserve">  Center for energy studies </t>
  </si>
  <si>
    <t xml:space="preserve">   Architecture </t>
  </si>
  <si>
    <t xml:space="preserve">   Chemical</t>
  </si>
  <si>
    <t xml:space="preserve">   Hazardous substance research center</t>
  </si>
  <si>
    <t xml:space="preserve">   Industrial and manufacturing systems</t>
  </si>
  <si>
    <t xml:space="preserve">   Institute for ecology infrastructure </t>
  </si>
  <si>
    <t xml:space="preserve">   Mechanical</t>
  </si>
  <si>
    <t xml:space="preserve">   Water resources</t>
  </si>
  <si>
    <t xml:space="preserve">  Graduate school </t>
  </si>
  <si>
    <t xml:space="preserve">  Louisiana geological survey </t>
  </si>
  <si>
    <t xml:space="preserve">  Music and dramatic arts </t>
  </si>
  <si>
    <t xml:space="preserve">   Comparative biomedical sciences</t>
  </si>
  <si>
    <t xml:space="preserve">   Dean </t>
  </si>
  <si>
    <t xml:space="preserve">   Diagnostic laboratory</t>
  </si>
  <si>
    <t xml:space="preserve">   Pathobiological sciences </t>
  </si>
  <si>
    <t xml:space="preserve">  Academic affairs-interdisciplinary</t>
  </si>
  <si>
    <t xml:space="preserve">  Middleton library </t>
  </si>
  <si>
    <t xml:space="preserve">   Comparative biomedical services</t>
  </si>
  <si>
    <t xml:space="preserve">   Veterinary teaching hospital </t>
  </si>
  <si>
    <t xml:space="preserve">   Middleton</t>
  </si>
  <si>
    <t xml:space="preserve">   Thesis binding </t>
  </si>
  <si>
    <t xml:space="preserve">  Measurement and evaluation center </t>
  </si>
  <si>
    <t xml:space="preserve">   Art</t>
  </si>
  <si>
    <t xml:space="preserve">   Rural life </t>
  </si>
  <si>
    <t xml:space="preserve">  Office of technology transfer</t>
  </si>
  <si>
    <t xml:space="preserve">   Academic services</t>
  </si>
  <si>
    <t xml:space="preserve">   Agriculture</t>
  </si>
  <si>
    <t xml:space="preserve">   Arts and sciences</t>
  </si>
  <si>
    <t xml:space="preserve">   Basic sciences </t>
  </si>
  <si>
    <t xml:space="preserve">   Business administration</t>
  </si>
  <si>
    <t xml:space="preserve">   Education</t>
  </si>
  <si>
    <t xml:space="preserve">   Honors college </t>
  </si>
  <si>
    <t xml:space="preserve">   Mass communication</t>
  </si>
  <si>
    <t xml:space="preserve">   Music and dramatic arts</t>
  </si>
  <si>
    <t xml:space="preserve">   Radiation safety </t>
  </si>
  <si>
    <t xml:space="preserve">   University college </t>
  </si>
  <si>
    <t xml:space="preserve">   University press </t>
  </si>
  <si>
    <t xml:space="preserve">   Veterinary medicine</t>
  </si>
  <si>
    <t xml:space="preserve">  Admissions  </t>
  </si>
  <si>
    <t xml:space="preserve">  Enrollment services </t>
  </si>
  <si>
    <t xml:space="preserve">  Financial aid administration</t>
  </si>
  <si>
    <t xml:space="preserve">  Records and registration</t>
  </si>
  <si>
    <t xml:space="preserve">   Career planning and placement</t>
  </si>
  <si>
    <t xml:space="preserve">   African American cultural center</t>
  </si>
  <si>
    <t xml:space="preserve">   International cultural center</t>
  </si>
  <si>
    <t xml:space="preserve">   Student activities </t>
  </si>
  <si>
    <t xml:space="preserve">   Chancellor </t>
  </si>
  <si>
    <t xml:space="preserve">   Accounting services</t>
  </si>
  <si>
    <t xml:space="preserve">   Public relations</t>
  </si>
  <si>
    <t xml:space="preserve">   Engineering</t>
  </si>
  <si>
    <t xml:space="preserve">  Alterations and repairs </t>
  </si>
  <si>
    <t xml:space="preserve"> Scholarships and fellowships </t>
  </si>
  <si>
    <t xml:space="preserve">ANALYSIS C-2B                              ANALYSIS OF CURRENT RESTRICTED FUND EXPENDITURES                              ANALYSIS C-2B  </t>
  </si>
  <si>
    <t>Cost</t>
  </si>
  <si>
    <t>LOUISIANA STATE UNIVERSITY</t>
  </si>
  <si>
    <t xml:space="preserve">   Horticulture</t>
  </si>
  <si>
    <t xml:space="preserve">   Communication studies</t>
  </si>
  <si>
    <t xml:space="preserve">  Library science</t>
  </si>
  <si>
    <t xml:space="preserve">   Pathobiological sciences</t>
  </si>
  <si>
    <t xml:space="preserve">   Coastal ecology institute </t>
  </si>
  <si>
    <t xml:space="preserve">   Coastal studies institute </t>
  </si>
  <si>
    <t xml:space="preserve">      Total agriculture </t>
  </si>
  <si>
    <t xml:space="preserve">      Total arts and sciences</t>
  </si>
  <si>
    <t xml:space="preserve">      Total basic sciences</t>
  </si>
  <si>
    <t xml:space="preserve">      Total business administration </t>
  </si>
  <si>
    <t xml:space="preserve">      Total continuing education</t>
  </si>
  <si>
    <t xml:space="preserve">      Total education </t>
  </si>
  <si>
    <t xml:space="preserve">      Total engineering</t>
  </si>
  <si>
    <t xml:space="preserve">      Total music and dramatic arts</t>
  </si>
  <si>
    <t xml:space="preserve">      Total veterinary medicine </t>
  </si>
  <si>
    <t xml:space="preserve">        Total instruction</t>
  </si>
  <si>
    <t xml:space="preserve">      Total arts and sciences </t>
  </si>
  <si>
    <t xml:space="preserve">   Coastal fisheries institute </t>
  </si>
  <si>
    <t xml:space="preserve">   Environmental studies </t>
  </si>
  <si>
    <t xml:space="preserve">   Interdisciplinary </t>
  </si>
  <si>
    <t xml:space="preserve">   Oceanography and coastal sciences </t>
  </si>
  <si>
    <t xml:space="preserve">   Special programs</t>
  </si>
  <si>
    <t xml:space="preserve">   Wetland biogeochemistry institute </t>
  </si>
  <si>
    <t xml:space="preserve">      Total engineering </t>
  </si>
  <si>
    <t xml:space="preserve">        Total research </t>
  </si>
  <si>
    <t xml:space="preserve">      Total business administration</t>
  </si>
  <si>
    <t xml:space="preserve">      Total music and dramatic arts </t>
  </si>
  <si>
    <t xml:space="preserve">      Total veterinary medicine</t>
  </si>
  <si>
    <t xml:space="preserve">        Total public service</t>
  </si>
  <si>
    <t xml:space="preserve">      Total libraries </t>
  </si>
  <si>
    <t xml:space="preserve">      Total museums </t>
  </si>
  <si>
    <t xml:space="preserve">      Total academic administration </t>
  </si>
  <si>
    <t xml:space="preserve">        Total academic support </t>
  </si>
  <si>
    <t xml:space="preserve">        Total student services</t>
  </si>
  <si>
    <t xml:space="preserve">      Total executive management</t>
  </si>
  <si>
    <t xml:space="preserve">      Total fiscal operations</t>
  </si>
  <si>
    <t xml:space="preserve">        Total institutional support </t>
  </si>
  <si>
    <t xml:space="preserve">      Total research and economic development</t>
  </si>
  <si>
    <t xml:space="preserve">  Disability services</t>
  </si>
  <si>
    <t xml:space="preserve">   Institute for entrepreneurial education</t>
  </si>
  <si>
    <t xml:space="preserve">   Biological and agricultural engineering</t>
  </si>
  <si>
    <t xml:space="preserve">      Total social and cultural development</t>
  </si>
  <si>
    <t xml:space="preserve">      Total public relations and development</t>
  </si>
  <si>
    <t xml:space="preserve">   Renewable natural resources</t>
  </si>
  <si>
    <t xml:space="preserve">   Student technology fee projects</t>
  </si>
  <si>
    <t xml:space="preserve">   Faculty research travel grant</t>
  </si>
  <si>
    <t xml:space="preserve">   Disability services and wellness education</t>
  </si>
  <si>
    <t xml:space="preserve">   Information systems and decision sciences (ISDS)</t>
  </si>
  <si>
    <t xml:space="preserve">  Centers for excellence in learning and teaching (CELT)</t>
  </si>
  <si>
    <t xml:space="preserve">  National center for security research and training (NCSRT)</t>
  </si>
  <si>
    <t xml:space="preserve">  Center for advanced microstructures and devices (CAMD)</t>
  </si>
  <si>
    <t xml:space="preserve">      Total NCSRT</t>
  </si>
  <si>
    <t xml:space="preserve">   English language orientation program (ELOP)</t>
  </si>
  <si>
    <t xml:space="preserve">  Center for computation and technology (CCT)</t>
  </si>
  <si>
    <t xml:space="preserve">   Fire and emergency training institute (FETI)</t>
  </si>
  <si>
    <t xml:space="preserve">   Anti-terrorism assistance program (ATAP)</t>
  </si>
  <si>
    <t xml:space="preserve">   National center for biomedical research and training (NCBRT)</t>
  </si>
  <si>
    <t xml:space="preserve">   Turbine innovation and energy research center</t>
  </si>
  <si>
    <t xml:space="preserve">  Center for excellence in learning and teaching (CELT)</t>
  </si>
  <si>
    <t xml:space="preserve">  Coast and environment-</t>
  </si>
  <si>
    <t xml:space="preserve">   Law enforcement online (LEO)</t>
  </si>
  <si>
    <t xml:space="preserve">  Student health center</t>
  </si>
  <si>
    <t xml:space="preserve">   Coast and environment</t>
  </si>
  <si>
    <t xml:space="preserve">   Library science</t>
  </si>
  <si>
    <t xml:space="preserve"> Operation and maintenance of plant--</t>
  </si>
  <si>
    <t xml:space="preserve">    Principal and interest</t>
  </si>
  <si>
    <t>Educational and general:</t>
  </si>
  <si>
    <t xml:space="preserve">   Interior design</t>
  </si>
  <si>
    <t xml:space="preserve">  Art and design-</t>
  </si>
  <si>
    <t xml:space="preserve">      Total coast and environment</t>
  </si>
  <si>
    <t xml:space="preserve"> Public service--</t>
  </si>
  <si>
    <t xml:space="preserve">  Art and design- </t>
  </si>
  <si>
    <t xml:space="preserve">  Child care center</t>
  </si>
  <si>
    <t xml:space="preserve">  Civil war center</t>
  </si>
  <si>
    <t xml:space="preserve"> Academic support--</t>
  </si>
  <si>
    <t xml:space="preserve">  Laboratory school</t>
  </si>
  <si>
    <t xml:space="preserve"> Student services--</t>
  </si>
  <si>
    <t xml:space="preserve"> Institutional support--</t>
  </si>
  <si>
    <t xml:space="preserve">  National center for security research and training (NCSRT)-</t>
  </si>
  <si>
    <t xml:space="preserve">      Total general administrative services</t>
  </si>
  <si>
    <t xml:space="preserve">        Total operation and maintenance of plant</t>
  </si>
  <si>
    <t xml:space="preserve">        Total transfers </t>
  </si>
  <si>
    <t xml:space="preserve">   Louisiana transportation research center</t>
  </si>
  <si>
    <t xml:space="preserve">  Library and information science</t>
  </si>
  <si>
    <t xml:space="preserve">   Communications</t>
  </si>
  <si>
    <t xml:space="preserve">   Theatre</t>
  </si>
  <si>
    <t xml:space="preserve">  Telecommunications</t>
  </si>
  <si>
    <t xml:space="preserve">   Laboratory animal medicine</t>
  </si>
  <si>
    <t>.</t>
  </si>
  <si>
    <t xml:space="preserve">  Academic center for student athletes</t>
  </si>
  <si>
    <t xml:space="preserve">  Office of recruiting services</t>
  </si>
  <si>
    <t xml:space="preserve">   University recreation</t>
  </si>
  <si>
    <t xml:space="preserve">   Alumni relations and development</t>
  </si>
  <si>
    <t xml:space="preserve">      Total art and design</t>
  </si>
  <si>
    <t xml:space="preserve">      Total agriculture</t>
  </si>
  <si>
    <t xml:space="preserve">  Music and dramatic arts- </t>
  </si>
  <si>
    <t xml:space="preserve">        Total auxiliary enterprises </t>
  </si>
  <si>
    <t xml:space="preserve">          Total expenditures and transfers </t>
  </si>
  <si>
    <t xml:space="preserve"> Transfers--</t>
  </si>
  <si>
    <t xml:space="preserve">   Mandatory transfers for-</t>
  </si>
  <si>
    <t xml:space="preserve">   Nonmandatory transfers for-</t>
  </si>
  <si>
    <t xml:space="preserve">      Total nonmandatory transfers</t>
  </si>
  <si>
    <t xml:space="preserve">   Expenditures</t>
  </si>
  <si>
    <t xml:space="preserve">   Nonmandatory transfers for -</t>
  </si>
  <si>
    <t xml:space="preserve">     Capital improvements</t>
  </si>
  <si>
    <t xml:space="preserve">     Principal and interest </t>
  </si>
  <si>
    <t xml:space="preserve">   Oceanography and coastal sciences</t>
  </si>
  <si>
    <t xml:space="preserve">   Management</t>
  </si>
  <si>
    <t xml:space="preserve">  Hurricane relief</t>
  </si>
  <si>
    <t xml:space="preserve">   Social work</t>
  </si>
  <si>
    <t xml:space="preserve">     Depreciation expense</t>
  </si>
  <si>
    <t xml:space="preserve">   Mandatory transfers for principal and interest</t>
  </si>
  <si>
    <t xml:space="preserve">   Agricultural economics and agribusiness</t>
  </si>
  <si>
    <t xml:space="preserve">   Human resource education and workforce development</t>
  </si>
  <si>
    <t xml:space="preserve">  Gordon A. Cain center</t>
  </si>
  <si>
    <t xml:space="preserve">   Agricultural economics and agribusiness </t>
  </si>
  <si>
    <t xml:space="preserve">   Community design and development</t>
  </si>
  <si>
    <t xml:space="preserve">   Biotechnology and molecular medicine</t>
  </si>
  <si>
    <t xml:space="preserve">   Vice Chancellor for student services </t>
  </si>
  <si>
    <t xml:space="preserve">   Vice Provost for academic affairs</t>
  </si>
  <si>
    <t xml:space="preserve">   Vice Chancellor for finance and administrative services </t>
  </si>
  <si>
    <t xml:space="preserve">    Capital improvements</t>
  </si>
  <si>
    <t xml:space="preserve">   Laboratory school library</t>
  </si>
  <si>
    <t xml:space="preserve">   Louisiana business and technology center (LBTC)</t>
  </si>
  <si>
    <t xml:space="preserve">   Non-credit programs</t>
  </si>
  <si>
    <t xml:space="preserve">   Music</t>
  </si>
  <si>
    <t xml:space="preserve">  Louisiana sea grant college program</t>
  </si>
  <si>
    <t xml:space="preserve">   Architecture</t>
  </si>
  <si>
    <t xml:space="preserve">  Southern review</t>
  </si>
  <si>
    <t xml:space="preserve">  Women's Center</t>
  </si>
  <si>
    <t xml:space="preserve">  Orientation</t>
  </si>
  <si>
    <t xml:space="preserve">   Club sports</t>
  </si>
  <si>
    <t xml:space="preserve">   International programs</t>
  </si>
  <si>
    <t xml:space="preserve">   Miscellaneous</t>
  </si>
  <si>
    <t xml:space="preserve">   Purchasing</t>
  </si>
  <si>
    <t xml:space="preserve">  Social work</t>
  </si>
  <si>
    <t xml:space="preserve">   Environmental initiatives</t>
  </si>
  <si>
    <t xml:space="preserve">  Strategic Initiatives</t>
  </si>
  <si>
    <t xml:space="preserve">   Educational theory, policy and practice (ETPP)</t>
  </si>
  <si>
    <t xml:space="preserve">  Information technology services</t>
  </si>
  <si>
    <t xml:space="preserve">          Subtotal expenditures and transfers</t>
  </si>
  <si>
    <t xml:space="preserve">        Total educational and general expenditures</t>
  </si>
  <si>
    <t>FOR THE YEAR ENDED JUNE 30, 2008</t>
  </si>
  <si>
    <t xml:space="preserve">   Chancellor</t>
  </si>
  <si>
    <t xml:space="preserve">   Vice Chancellor for communications and university relations</t>
  </si>
  <si>
    <t xml:space="preserve">    Vice Chancellor for strategic initiatives and public service</t>
  </si>
  <si>
    <t xml:space="preserve">   Vice Chancellor for research and graduate school dean</t>
  </si>
  <si>
    <t xml:space="preserve">   Staff senate</t>
  </si>
  <si>
    <t xml:space="preserve">   Telecommunications</t>
  </si>
  <si>
    <t xml:space="preserve">   Animal Science</t>
  </si>
  <si>
    <t xml:space="preserve">   Political Science</t>
  </si>
  <si>
    <t xml:space="preserve">   Psychology</t>
  </si>
  <si>
    <t xml:space="preserve">   Coastal Studies Institute</t>
  </si>
  <si>
    <t xml:space="preserve">  Communication sciences and disorders </t>
  </si>
  <si>
    <t xml:space="preserve">   Museum of natural science</t>
  </si>
  <si>
    <t xml:space="preserve">   Stephenson disaster management Institute</t>
  </si>
  <si>
    <t xml:space="preserve">  Center for Biomodular Multi-scale Systems</t>
  </si>
  <si>
    <t xml:space="preserve">   Center for rotating machinery</t>
  </si>
  <si>
    <t xml:space="preserve">   Miscellaneous Projects</t>
  </si>
  <si>
    <t xml:space="preserve">   Equine health and disease research</t>
  </si>
  <si>
    <t xml:space="preserve">   Biological &amp; agricultural engineering</t>
  </si>
  <si>
    <t xml:space="preserve">    Psychology</t>
  </si>
  <si>
    <t xml:space="preserve">    Biological sciences</t>
  </si>
  <si>
    <t xml:space="preserve">    Chemistry</t>
  </si>
  <si>
    <t xml:space="preserve">     Physics and astronomy</t>
  </si>
  <si>
    <t xml:space="preserve">    Geology and geophysics</t>
  </si>
  <si>
    <t xml:space="preserve">   Institute For entrepreneurial education</t>
  </si>
  <si>
    <t xml:space="preserve">   Special Programs</t>
  </si>
  <si>
    <t xml:space="preserve">  Logistical services-</t>
  </si>
  <si>
    <t xml:space="preserve">   Foreign language and literature</t>
  </si>
  <si>
    <t xml:space="preserve">    Interdisciplinary</t>
  </si>
  <si>
    <t xml:space="preserve">    Sociology</t>
  </si>
  <si>
    <t xml:space="preserve">  Institute for partnerships in education</t>
  </si>
  <si>
    <t xml:space="preserve">  Museum of Art</t>
  </si>
  <si>
    <t xml:space="preserve">  University press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</si>
</sst>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</numFmts>
  <fonts count="41">
    <font>
      <sz val="8"/>
      <name val="Courier"/>
      <family val="0"/>
    </font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u val="singleAccounting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5F3E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165" fontId="3" fillId="0" borderId="0" xfId="42" applyNumberFormat="1" applyFont="1" applyAlignment="1" applyProtection="1">
      <alignment vertical="center"/>
      <protection/>
    </xf>
    <xf numFmtId="165" fontId="4" fillId="33" borderId="10" xfId="42" applyNumberFormat="1" applyFont="1" applyFill="1" applyBorder="1" applyAlignment="1" applyProtection="1">
      <alignment vertical="center"/>
      <protection/>
    </xf>
    <xf numFmtId="165" fontId="4" fillId="33" borderId="11" xfId="42" applyNumberFormat="1" applyFont="1" applyFill="1" applyBorder="1" applyAlignment="1" applyProtection="1">
      <alignment vertical="center"/>
      <protection/>
    </xf>
    <xf numFmtId="165" fontId="4" fillId="33" borderId="12" xfId="42" applyNumberFormat="1" applyFont="1" applyFill="1" applyBorder="1" applyAlignment="1" applyProtection="1">
      <alignment vertical="center"/>
      <protection/>
    </xf>
    <xf numFmtId="165" fontId="5" fillId="33" borderId="0" xfId="42" applyNumberFormat="1" applyFont="1" applyFill="1" applyAlignment="1" applyProtection="1">
      <alignment vertical="center"/>
      <protection/>
    </xf>
    <xf numFmtId="165" fontId="4" fillId="33" borderId="13" xfId="42" applyNumberFormat="1" applyFont="1" applyFill="1" applyBorder="1" applyAlignment="1" applyProtection="1">
      <alignment vertical="center"/>
      <protection/>
    </xf>
    <xf numFmtId="165" fontId="4" fillId="33" borderId="0" xfId="42" applyNumberFormat="1" applyFont="1" applyFill="1" applyBorder="1" applyAlignment="1" applyProtection="1">
      <alignment vertical="center"/>
      <protection/>
    </xf>
    <xf numFmtId="165" fontId="4" fillId="33" borderId="14" xfId="42" applyNumberFormat="1" applyFont="1" applyFill="1" applyBorder="1" applyAlignment="1" applyProtection="1">
      <alignment vertical="center"/>
      <protection/>
    </xf>
    <xf numFmtId="165" fontId="4" fillId="33" borderId="15" xfId="42" applyNumberFormat="1" applyFont="1" applyFill="1" applyBorder="1" applyAlignment="1" applyProtection="1">
      <alignment vertical="center"/>
      <protection/>
    </xf>
    <xf numFmtId="165" fontId="4" fillId="33" borderId="16" xfId="42" applyNumberFormat="1" applyFont="1" applyFill="1" applyBorder="1" applyAlignment="1" applyProtection="1">
      <alignment vertical="center"/>
      <protection/>
    </xf>
    <xf numFmtId="165" fontId="4" fillId="33" borderId="17" xfId="42" applyNumberFormat="1" applyFont="1" applyFill="1" applyBorder="1" applyAlignment="1" applyProtection="1">
      <alignment vertical="center"/>
      <protection/>
    </xf>
    <xf numFmtId="165" fontId="3" fillId="0" borderId="18" xfId="42" applyNumberFormat="1" applyFont="1" applyBorder="1" applyAlignment="1" applyProtection="1">
      <alignment horizontal="centerContinuous" vertical="center"/>
      <protection/>
    </xf>
    <xf numFmtId="165" fontId="3" fillId="0" borderId="0" xfId="42" applyNumberFormat="1" applyFont="1" applyAlignment="1" applyProtection="1">
      <alignment horizontal="center" vertical="center"/>
      <protection/>
    </xf>
    <xf numFmtId="165" fontId="3" fillId="0" borderId="18" xfId="42" applyNumberFormat="1" applyFont="1" applyBorder="1" applyAlignment="1" applyProtection="1">
      <alignment horizontal="center" vertical="center"/>
      <protection/>
    </xf>
    <xf numFmtId="165" fontId="3" fillId="0" borderId="0" xfId="42" applyNumberFormat="1" applyFont="1" applyBorder="1" applyAlignment="1" applyProtection="1">
      <alignment vertical="center"/>
      <protection/>
    </xf>
    <xf numFmtId="165" fontId="3" fillId="0" borderId="0" xfId="42" applyNumberFormat="1" applyFont="1" applyAlignment="1">
      <alignment vertical="center"/>
    </xf>
    <xf numFmtId="165" fontId="3" fillId="0" borderId="18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 applyProtection="1">
      <alignment vertical="center"/>
      <protection/>
    </xf>
    <xf numFmtId="165" fontId="3" fillId="0" borderId="0" xfId="42" applyNumberFormat="1" applyFont="1" applyFill="1" applyAlignment="1" applyProtection="1" quotePrefix="1">
      <alignment vertical="center"/>
      <protection/>
    </xf>
    <xf numFmtId="165" fontId="3" fillId="0" borderId="19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 quotePrefix="1">
      <alignment vertical="center"/>
      <protection/>
    </xf>
    <xf numFmtId="167" fontId="3" fillId="0" borderId="18" xfId="44" applyNumberFormat="1" applyFont="1" applyFill="1" applyBorder="1" applyAlignment="1" applyProtection="1">
      <alignment vertical="center"/>
      <protection/>
    </xf>
    <xf numFmtId="165" fontId="3" fillId="0" borderId="2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horizontal="right" vertical="center"/>
      <protection/>
    </xf>
    <xf numFmtId="167" fontId="3" fillId="0" borderId="21" xfId="44" applyNumberFormat="1" applyFont="1" applyFill="1" applyBorder="1" applyAlignment="1" applyProtection="1">
      <alignment vertical="center"/>
      <protection/>
    </xf>
    <xf numFmtId="165" fontId="3" fillId="0" borderId="22" xfId="42" applyNumberFormat="1" applyFont="1" applyFill="1" applyBorder="1" applyAlignment="1" applyProtection="1">
      <alignment vertical="center"/>
      <protection/>
    </xf>
    <xf numFmtId="42" fontId="3" fillId="0" borderId="18" xfId="42" applyNumberFormat="1" applyFont="1" applyFill="1" applyBorder="1" applyAlignment="1" applyProtection="1">
      <alignment vertical="center"/>
      <protection/>
    </xf>
    <xf numFmtId="42" fontId="3" fillId="0" borderId="21" xfId="42" applyNumberFormat="1" applyFont="1" applyFill="1" applyBorder="1" applyAlignment="1" applyProtection="1">
      <alignment vertical="center"/>
      <protection/>
    </xf>
    <xf numFmtId="49" fontId="3" fillId="0" borderId="0" xfId="42" applyNumberFormat="1" applyFont="1" applyAlignment="1" applyProtection="1">
      <alignment vertical="center"/>
      <protection/>
    </xf>
    <xf numFmtId="49" fontId="5" fillId="33" borderId="0" xfId="42" applyNumberFormat="1" applyFont="1" applyFill="1" applyAlignment="1" applyProtection="1">
      <alignment vertical="center"/>
      <protection/>
    </xf>
    <xf numFmtId="49" fontId="3" fillId="0" borderId="0" xfId="42" applyNumberFormat="1" applyFont="1" applyFill="1" applyAlignment="1" applyProtection="1">
      <alignment vertical="center"/>
      <protection/>
    </xf>
    <xf numFmtId="49" fontId="3" fillId="0" borderId="0" xfId="42" applyNumberFormat="1" applyFont="1" applyFill="1" applyBorder="1" applyAlignment="1" applyProtection="1">
      <alignment vertical="center"/>
      <protection/>
    </xf>
    <xf numFmtId="49" fontId="3" fillId="0" borderId="0" xfId="42" applyNumberFormat="1" applyFont="1" applyAlignment="1">
      <alignment vertical="center"/>
    </xf>
    <xf numFmtId="165" fontId="3" fillId="0" borderId="23" xfId="42" applyNumberFormat="1" applyFont="1" applyFill="1" applyBorder="1" applyAlignment="1" applyProtection="1">
      <alignment vertical="center"/>
      <protection/>
    </xf>
    <xf numFmtId="165" fontId="3" fillId="0" borderId="24" xfId="42" applyNumberFormat="1" applyFont="1" applyFill="1" applyBorder="1" applyAlignment="1" applyProtection="1">
      <alignment vertical="center"/>
      <protection/>
    </xf>
    <xf numFmtId="165" fontId="3" fillId="0" borderId="25" xfId="42" applyNumberFormat="1" applyFont="1" applyFill="1" applyBorder="1" applyAlignment="1" applyProtection="1">
      <alignment vertical="center"/>
      <protection/>
    </xf>
    <xf numFmtId="165" fontId="3" fillId="0" borderId="26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3" fillId="34" borderId="0" xfId="42" applyNumberFormat="1" applyFont="1" applyFill="1" applyAlignment="1" applyProtection="1">
      <alignment vertical="center"/>
      <protection/>
    </xf>
    <xf numFmtId="165" fontId="4" fillId="33" borderId="13" xfId="42" applyNumberFormat="1" applyFont="1" applyFill="1" applyBorder="1" applyAlignment="1" applyProtection="1">
      <alignment horizontal="center" vertical="center"/>
      <protection/>
    </xf>
    <xf numFmtId="165" fontId="4" fillId="33" borderId="0" xfId="42" applyNumberFormat="1" applyFont="1" applyFill="1" applyBorder="1" applyAlignment="1" applyProtection="1">
      <alignment horizontal="center" vertical="center"/>
      <protection/>
    </xf>
    <xf numFmtId="165" fontId="4" fillId="33" borderId="14" xfId="42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5F3E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V574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7.57421875" defaultRowHeight="12"/>
  <cols>
    <col min="1" max="1" width="53.57421875" style="1" customWidth="1"/>
    <col min="2" max="2" width="1.57421875" style="1" customWidth="1"/>
    <col min="3" max="3" width="14.57421875" style="1" customWidth="1"/>
    <col min="4" max="4" width="1.57421875" style="1" customWidth="1"/>
    <col min="5" max="5" width="14.57421875" style="1" customWidth="1"/>
    <col min="6" max="6" width="1.57421875" style="1" customWidth="1"/>
    <col min="7" max="7" width="14.57421875" style="1" customWidth="1"/>
    <col min="8" max="8" width="1.57421875" style="1" customWidth="1"/>
    <col min="9" max="9" width="14.57421875" style="1" customWidth="1"/>
    <col min="10" max="10" width="1.57421875" style="1" customWidth="1"/>
    <col min="11" max="11" width="14.57421875" style="1" customWidth="1"/>
    <col min="12" max="12" width="1.57421875" style="1" customWidth="1"/>
    <col min="13" max="13" width="14.57421875" style="1" customWidth="1"/>
    <col min="14" max="14" width="1.57421875" style="1" customWidth="1"/>
    <col min="15" max="15" width="14.57421875" style="1" customWidth="1"/>
    <col min="16" max="16" width="1.57421875" style="1" customWidth="1"/>
    <col min="17" max="17" width="14.57421875" style="1" customWidth="1"/>
    <col min="18" max="18" width="7.57421875" style="30" customWidth="1"/>
    <col min="19" max="16384" width="7.57421875" style="1" customWidth="1"/>
  </cols>
  <sheetData>
    <row r="1" ht="12.75" thickBot="1"/>
    <row r="2" spans="1:18" s="5" customFormat="1" ht="10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31"/>
    </row>
    <row r="3" spans="1:18" s="5" customFormat="1" ht="12">
      <c r="A3" s="41" t="s">
        <v>152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31"/>
    </row>
    <row r="4" spans="1:18" s="5" customFormat="1" ht="8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31"/>
    </row>
    <row r="5" spans="1:18" s="5" customFormat="1" ht="12">
      <c r="A5" s="41" t="s">
        <v>150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  <c r="R5" s="31"/>
    </row>
    <row r="6" spans="1:18" s="5" customFormat="1" ht="12">
      <c r="A6" s="41" t="s">
        <v>295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  <c r="R6" s="31"/>
    </row>
    <row r="7" spans="1:18" s="5" customFormat="1" ht="10.5" customHeight="1" thickBo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31"/>
    </row>
    <row r="8" ht="12"/>
    <row r="9" ht="12"/>
    <row r="10" spans="3:17" ht="12" customHeight="1">
      <c r="C10" s="12" t="s">
        <v>0</v>
      </c>
      <c r="D10" s="12"/>
      <c r="E10" s="12"/>
      <c r="F10" s="12"/>
      <c r="G10" s="12"/>
      <c r="H10" s="12"/>
      <c r="I10" s="12"/>
      <c r="M10" s="12" t="s">
        <v>1</v>
      </c>
      <c r="N10" s="12"/>
      <c r="O10" s="12"/>
      <c r="P10" s="12"/>
      <c r="Q10" s="12"/>
    </row>
    <row r="11" ht="12" customHeight="1">
      <c r="Q11" s="13" t="s">
        <v>2</v>
      </c>
    </row>
    <row r="12" spans="13:17" ht="12" customHeight="1">
      <c r="M12" s="13" t="s">
        <v>3</v>
      </c>
      <c r="Q12" s="13" t="s">
        <v>151</v>
      </c>
    </row>
    <row r="13" spans="3:17" ht="12" customHeight="1">
      <c r="C13" s="14" t="s">
        <v>4</v>
      </c>
      <c r="D13" s="15"/>
      <c r="E13" s="14" t="s">
        <v>5</v>
      </c>
      <c r="F13" s="15"/>
      <c r="G13" s="14" t="s">
        <v>6</v>
      </c>
      <c r="H13" s="15"/>
      <c r="I13" s="14" t="s">
        <v>7</v>
      </c>
      <c r="J13" s="15"/>
      <c r="K13" s="14" t="s">
        <v>8</v>
      </c>
      <c r="L13" s="15"/>
      <c r="M13" s="14" t="s">
        <v>9</v>
      </c>
      <c r="N13" s="15"/>
      <c r="O13" s="14" t="s">
        <v>10</v>
      </c>
      <c r="P13" s="15"/>
      <c r="Q13" s="14" t="s">
        <v>11</v>
      </c>
    </row>
    <row r="14" ht="12" customHeight="1"/>
    <row r="15" spans="1:18" s="18" customFormat="1" ht="13.5" customHeight="1">
      <c r="A15" s="18" t="s">
        <v>219</v>
      </c>
      <c r="R15" s="32"/>
    </row>
    <row r="16" s="18" customFormat="1" ht="13.5" customHeight="1">
      <c r="R16" s="32"/>
    </row>
    <row r="17" spans="1:18" s="18" customFormat="1" ht="13.5" customHeight="1">
      <c r="A17" s="18" t="s">
        <v>12</v>
      </c>
      <c r="R17" s="32"/>
    </row>
    <row r="18" spans="1:18" s="18" customFormat="1" ht="13.5" customHeight="1">
      <c r="A18" s="18" t="s">
        <v>38</v>
      </c>
      <c r="B18" s="19" t="s">
        <v>15</v>
      </c>
      <c r="C18" s="23">
        <v>0</v>
      </c>
      <c r="E18" s="23">
        <v>0</v>
      </c>
      <c r="G18" s="23">
        <v>0</v>
      </c>
      <c r="I18" s="23">
        <v>11</v>
      </c>
      <c r="K18" s="28">
        <f>IF(SUM(C18:I18)=SUM(M18:Q18),SUM(C18:I18),SUM(M18:Q18)-SUM(C18:I18))</f>
        <v>11</v>
      </c>
      <c r="M18" s="23">
        <v>0</v>
      </c>
      <c r="O18" s="23">
        <v>11</v>
      </c>
      <c r="Q18" s="23">
        <v>0</v>
      </c>
      <c r="R18" s="32"/>
    </row>
    <row r="19" spans="2:18" s="18" customFormat="1" ht="13.5" customHeight="1">
      <c r="B19" s="19" t="s">
        <v>15</v>
      </c>
      <c r="K19" s="24"/>
      <c r="R19" s="32"/>
    </row>
    <row r="20" spans="1:18" s="18" customFormat="1" ht="13.5" customHeight="1">
      <c r="A20" s="18" t="s">
        <v>13</v>
      </c>
      <c r="B20" s="19" t="s">
        <v>15</v>
      </c>
      <c r="R20" s="32"/>
    </row>
    <row r="21" spans="1:18" s="18" customFormat="1" ht="13.5" customHeight="1">
      <c r="A21" s="18" t="s">
        <v>265</v>
      </c>
      <c r="B21" s="19"/>
      <c r="C21" s="18">
        <v>0</v>
      </c>
      <c r="E21" s="18">
        <v>0</v>
      </c>
      <c r="G21" s="18">
        <v>6200</v>
      </c>
      <c r="I21" s="18">
        <v>0</v>
      </c>
      <c r="K21" s="18">
        <f>IF(SUM(C21:I21)=SUM(M21:Q21),SUM(C21:I21),SUM(M21:Q21)-SUM(C21:I21))</f>
        <v>6200</v>
      </c>
      <c r="M21" s="18">
        <v>6200</v>
      </c>
      <c r="O21" s="18">
        <v>0</v>
      </c>
      <c r="Q21" s="18">
        <v>0</v>
      </c>
      <c r="R21" s="32"/>
    </row>
    <row r="22" spans="1:18" s="18" customFormat="1" ht="13.5" customHeight="1">
      <c r="A22" s="18" t="s">
        <v>302</v>
      </c>
      <c r="B22" s="19"/>
      <c r="C22" s="18">
        <v>0</v>
      </c>
      <c r="E22" s="18">
        <v>0</v>
      </c>
      <c r="G22" s="18">
        <v>170</v>
      </c>
      <c r="I22" s="18">
        <v>0</v>
      </c>
      <c r="K22" s="18">
        <f>IF(SUM(C22:I22)=SUM(M22:Q22),SUM(C22:I22),SUM(M22:Q22)-SUM(C22:I22))</f>
        <v>170</v>
      </c>
      <c r="M22" s="18">
        <v>0</v>
      </c>
      <c r="O22" s="18">
        <v>170</v>
      </c>
      <c r="Q22" s="18">
        <v>0</v>
      </c>
      <c r="R22" s="32"/>
    </row>
    <row r="23" spans="1:18" s="18" customFormat="1" ht="13.5" customHeight="1">
      <c r="A23" s="18" t="s">
        <v>39</v>
      </c>
      <c r="B23" s="19" t="s">
        <v>15</v>
      </c>
      <c r="C23" s="18">
        <v>0</v>
      </c>
      <c r="E23" s="18">
        <v>0</v>
      </c>
      <c r="G23" s="18">
        <v>5936</v>
      </c>
      <c r="I23" s="18">
        <v>0</v>
      </c>
      <c r="K23" s="18">
        <f>IF(SUM(C23:I23)=SUM(M23:Q23),SUM(C23:I23),SUM(M23:Q23)-SUM(C23:I23))</f>
        <v>5936</v>
      </c>
      <c r="M23" s="18">
        <v>1500</v>
      </c>
      <c r="O23" s="18">
        <v>4436</v>
      </c>
      <c r="R23" s="32"/>
    </row>
    <row r="24" spans="1:18" s="18" customFormat="1" ht="13.5" customHeight="1">
      <c r="A24" s="18" t="s">
        <v>40</v>
      </c>
      <c r="B24" s="19"/>
      <c r="C24" s="18">
        <v>0</v>
      </c>
      <c r="E24" s="18">
        <v>0</v>
      </c>
      <c r="G24" s="18">
        <v>22470</v>
      </c>
      <c r="I24" s="18">
        <v>19552</v>
      </c>
      <c r="K24" s="18">
        <f>IF(SUM(C24:I24)=SUM(M24:Q24),SUM(C24:I24),SUM(M24:Q24)-SUM(C24:I24))</f>
        <v>42022</v>
      </c>
      <c r="M24" s="18">
        <v>18600</v>
      </c>
      <c r="O24" s="18">
        <v>23422</v>
      </c>
      <c r="Q24" s="18">
        <v>0</v>
      </c>
      <c r="R24" s="32"/>
    </row>
    <row r="25" spans="1:18" s="18" customFormat="1" ht="13.5" customHeight="1">
      <c r="A25" s="18" t="s">
        <v>266</v>
      </c>
      <c r="B25" s="19"/>
      <c r="C25" s="18">
        <v>964197</v>
      </c>
      <c r="E25" s="18">
        <v>0</v>
      </c>
      <c r="G25" s="18">
        <v>0</v>
      </c>
      <c r="I25" s="18">
        <v>0</v>
      </c>
      <c r="K25" s="18">
        <f aca="true" t="shared" si="0" ref="K25:K88">IF(SUM(C25:I25)=SUM(M25:Q25),SUM(C25:I25),SUM(M25:Q25)-SUM(C25:I25))</f>
        <v>964197</v>
      </c>
      <c r="M25" s="18">
        <v>717104</v>
      </c>
      <c r="O25" s="18">
        <v>233996</v>
      </c>
      <c r="Q25" s="18">
        <v>13097</v>
      </c>
      <c r="R25" s="32"/>
    </row>
    <row r="26" spans="1:18" s="18" customFormat="1" ht="13.5" customHeight="1">
      <c r="A26" s="18" t="s">
        <v>153</v>
      </c>
      <c r="B26" s="19"/>
      <c r="C26" s="18">
        <v>0</v>
      </c>
      <c r="E26" s="18">
        <v>0</v>
      </c>
      <c r="G26" s="18">
        <v>9936</v>
      </c>
      <c r="I26" s="18">
        <v>0</v>
      </c>
      <c r="K26" s="18">
        <f t="shared" si="0"/>
        <v>9936</v>
      </c>
      <c r="M26" s="18">
        <v>2400</v>
      </c>
      <c r="O26" s="18">
        <v>6028</v>
      </c>
      <c r="Q26" s="18">
        <v>1508</v>
      </c>
      <c r="R26" s="32"/>
    </row>
    <row r="27" spans="1:18" s="18" customFormat="1" ht="13.5" customHeight="1">
      <c r="A27" s="18" t="s">
        <v>41</v>
      </c>
      <c r="B27" s="19" t="s">
        <v>15</v>
      </c>
      <c r="C27" s="18">
        <v>0</v>
      </c>
      <c r="E27" s="18">
        <v>26392</v>
      </c>
      <c r="G27" s="18">
        <v>105141</v>
      </c>
      <c r="I27" s="18">
        <v>4200</v>
      </c>
      <c r="K27" s="18">
        <f t="shared" si="0"/>
        <v>135733</v>
      </c>
      <c r="M27" s="18">
        <v>125244</v>
      </c>
      <c r="O27" s="18">
        <v>8839</v>
      </c>
      <c r="Q27" s="18">
        <v>1650</v>
      </c>
      <c r="R27" s="32"/>
    </row>
    <row r="28" spans="1:18" s="18" customFormat="1" ht="13.5" customHeight="1">
      <c r="A28" s="18" t="s">
        <v>42</v>
      </c>
      <c r="B28" s="19" t="s">
        <v>15</v>
      </c>
      <c r="C28" s="18">
        <v>0</v>
      </c>
      <c r="E28" s="18">
        <v>0</v>
      </c>
      <c r="G28" s="18">
        <v>6606</v>
      </c>
      <c r="I28" s="18">
        <v>0</v>
      </c>
      <c r="K28" s="18">
        <f t="shared" si="0"/>
        <v>6606</v>
      </c>
      <c r="M28" s="18">
        <v>2559</v>
      </c>
      <c r="O28" s="18">
        <v>4047</v>
      </c>
      <c r="Q28" s="18">
        <v>0</v>
      </c>
      <c r="R28" s="32"/>
    </row>
    <row r="29" spans="1:18" s="18" customFormat="1" ht="13.5" customHeight="1">
      <c r="A29" s="18" t="s">
        <v>196</v>
      </c>
      <c r="B29" s="19"/>
      <c r="C29" s="17">
        <v>0</v>
      </c>
      <c r="E29" s="17">
        <v>0</v>
      </c>
      <c r="G29" s="17">
        <v>1000</v>
      </c>
      <c r="I29" s="17">
        <v>9575</v>
      </c>
      <c r="K29" s="17">
        <f t="shared" si="0"/>
        <v>10575</v>
      </c>
      <c r="M29" s="17">
        <v>3000</v>
      </c>
      <c r="O29" s="17">
        <v>7575</v>
      </c>
      <c r="Q29" s="17">
        <v>0</v>
      </c>
      <c r="R29" s="32"/>
    </row>
    <row r="30" spans="1:18" s="18" customFormat="1" ht="13.5" customHeight="1">
      <c r="A30" s="18" t="s">
        <v>159</v>
      </c>
      <c r="B30" s="19" t="s">
        <v>15</v>
      </c>
      <c r="C30" s="17">
        <f>SUM(C21:C29)</f>
        <v>964197</v>
      </c>
      <c r="E30" s="17">
        <f>SUM(E21:E29)</f>
        <v>26392</v>
      </c>
      <c r="G30" s="17">
        <f>SUM(G21:G29)</f>
        <v>157459</v>
      </c>
      <c r="I30" s="17">
        <f>SUM(I21:I29)</f>
        <v>33327</v>
      </c>
      <c r="K30" s="20">
        <f t="shared" si="0"/>
        <v>1181375</v>
      </c>
      <c r="M30" s="17">
        <f>SUM(M21:M29)</f>
        <v>876607</v>
      </c>
      <c r="O30" s="17">
        <f>SUM(O21:O29)</f>
        <v>288513</v>
      </c>
      <c r="Q30" s="17">
        <f>SUM(Q21:Q29)</f>
        <v>16255</v>
      </c>
      <c r="R30" s="32"/>
    </row>
    <row r="31" spans="2:18" s="18" customFormat="1" ht="13.5" customHeight="1">
      <c r="B31" s="19"/>
      <c r="C31" s="21"/>
      <c r="E31" s="21"/>
      <c r="G31" s="21"/>
      <c r="I31" s="21"/>
      <c r="M31" s="21"/>
      <c r="O31" s="21"/>
      <c r="Q31" s="21"/>
      <c r="R31" s="32"/>
    </row>
    <row r="32" spans="1:18" s="18" customFormat="1" ht="13.5" customHeight="1">
      <c r="A32" s="18" t="s">
        <v>221</v>
      </c>
      <c r="B32" s="19" t="s">
        <v>15</v>
      </c>
      <c r="C32" s="18" t="s">
        <v>15</v>
      </c>
      <c r="E32" s="18" t="s">
        <v>15</v>
      </c>
      <c r="G32" s="18" t="s">
        <v>15</v>
      </c>
      <c r="I32" s="18" t="s">
        <v>15</v>
      </c>
      <c r="M32" s="18" t="s">
        <v>15</v>
      </c>
      <c r="O32" s="18" t="s">
        <v>15</v>
      </c>
      <c r="Q32" s="18" t="s">
        <v>15</v>
      </c>
      <c r="R32" s="32"/>
    </row>
    <row r="33" spans="1:18" s="18" customFormat="1" ht="13.5" customHeight="1">
      <c r="A33" s="18" t="s">
        <v>99</v>
      </c>
      <c r="B33" s="19"/>
      <c r="C33" s="18">
        <v>0</v>
      </c>
      <c r="E33" s="18">
        <v>0</v>
      </c>
      <c r="G33" s="18">
        <v>12816</v>
      </c>
      <c r="I33" s="18">
        <v>38224</v>
      </c>
      <c r="K33" s="18">
        <f t="shared" si="0"/>
        <v>51040</v>
      </c>
      <c r="M33" s="18">
        <v>1980</v>
      </c>
      <c r="O33" s="18">
        <v>49060</v>
      </c>
      <c r="Q33" s="18">
        <v>0</v>
      </c>
      <c r="R33" s="32"/>
    </row>
    <row r="34" spans="1:18" s="18" customFormat="1" ht="13.5" customHeight="1">
      <c r="A34" s="18" t="s">
        <v>66</v>
      </c>
      <c r="B34" s="19" t="s">
        <v>15</v>
      </c>
      <c r="C34" s="18">
        <v>0</v>
      </c>
      <c r="E34" s="18">
        <v>0</v>
      </c>
      <c r="G34" s="18">
        <v>18168</v>
      </c>
      <c r="I34" s="18">
        <v>12000</v>
      </c>
      <c r="K34" s="18">
        <f t="shared" si="0"/>
        <v>30168</v>
      </c>
      <c r="M34" s="18">
        <v>0</v>
      </c>
      <c r="O34" s="18">
        <v>30168</v>
      </c>
      <c r="Q34" s="18">
        <v>0</v>
      </c>
      <c r="R34" s="32"/>
    </row>
    <row r="35" spans="1:18" s="18" customFormat="1" ht="13.5" customHeight="1">
      <c r="A35" s="18" t="s">
        <v>67</v>
      </c>
      <c r="B35" s="19" t="s">
        <v>15</v>
      </c>
      <c r="C35" s="18">
        <v>8646</v>
      </c>
      <c r="E35" s="18">
        <v>0</v>
      </c>
      <c r="G35" s="18">
        <v>48687</v>
      </c>
      <c r="I35" s="18">
        <v>0</v>
      </c>
      <c r="K35" s="18">
        <f t="shared" si="0"/>
        <v>57333</v>
      </c>
      <c r="M35" s="18">
        <v>32166</v>
      </c>
      <c r="O35" s="18">
        <v>25167</v>
      </c>
      <c r="Q35" s="18">
        <v>0</v>
      </c>
      <c r="R35" s="32"/>
    </row>
    <row r="36" spans="1:18" s="18" customFormat="1" ht="13.5" customHeight="1">
      <c r="A36" s="18" t="s">
        <v>41</v>
      </c>
      <c r="B36" s="19" t="s">
        <v>15</v>
      </c>
      <c r="C36" s="18">
        <v>0</v>
      </c>
      <c r="E36" s="18">
        <v>9742</v>
      </c>
      <c r="G36" s="18">
        <v>0</v>
      </c>
      <c r="I36" s="18">
        <v>0</v>
      </c>
      <c r="K36" s="18">
        <f t="shared" si="0"/>
        <v>9742</v>
      </c>
      <c r="M36" s="18">
        <v>9133</v>
      </c>
      <c r="O36" s="18">
        <v>0</v>
      </c>
      <c r="Q36" s="18">
        <v>609</v>
      </c>
      <c r="R36" s="32"/>
    </row>
    <row r="37" spans="1:18" s="18" customFormat="1" ht="13.5" customHeight="1">
      <c r="A37" s="18" t="s">
        <v>68</v>
      </c>
      <c r="B37" s="19" t="s">
        <v>15</v>
      </c>
      <c r="C37" s="17">
        <v>0</v>
      </c>
      <c r="E37" s="17">
        <v>0</v>
      </c>
      <c r="G37" s="17">
        <v>15318</v>
      </c>
      <c r="I37" s="17">
        <v>47956</v>
      </c>
      <c r="K37" s="17">
        <f t="shared" si="0"/>
        <v>63274</v>
      </c>
      <c r="M37" s="18">
        <v>750</v>
      </c>
      <c r="O37" s="17">
        <v>62524</v>
      </c>
      <c r="Q37" s="17">
        <v>0</v>
      </c>
      <c r="R37" s="32"/>
    </row>
    <row r="38" spans="1:18" s="18" customFormat="1" ht="13.5" customHeight="1">
      <c r="A38" s="18" t="s">
        <v>246</v>
      </c>
      <c r="B38" s="19" t="s">
        <v>15</v>
      </c>
      <c r="C38" s="17">
        <f>SUM(C33:C37)</f>
        <v>8646</v>
      </c>
      <c r="E38" s="17">
        <f>SUM(E33:E37)</f>
        <v>9742</v>
      </c>
      <c r="G38" s="17">
        <f>SUM(G33:G37)</f>
        <v>94989</v>
      </c>
      <c r="I38" s="17">
        <f>SUM(I33:I37)</f>
        <v>98180</v>
      </c>
      <c r="K38" s="20">
        <f>SUM(K33:K37)</f>
        <v>211557</v>
      </c>
      <c r="M38" s="20">
        <f>SUM(M33:M37)</f>
        <v>44029</v>
      </c>
      <c r="O38" s="17">
        <f>SUM(O33:O37)</f>
        <v>166919</v>
      </c>
      <c r="Q38" s="17">
        <f>SUM(Q33:Q37)</f>
        <v>609</v>
      </c>
      <c r="R38" s="32"/>
    </row>
    <row r="39" spans="2:18" s="18" customFormat="1" ht="13.5" customHeight="1">
      <c r="B39" s="19" t="s">
        <v>15</v>
      </c>
      <c r="R39" s="32"/>
    </row>
    <row r="40" spans="1:18" s="18" customFormat="1" ht="13.5" customHeight="1">
      <c r="A40" s="18" t="s">
        <v>14</v>
      </c>
      <c r="B40" s="19" t="s">
        <v>15</v>
      </c>
      <c r="C40" s="18" t="s">
        <v>15</v>
      </c>
      <c r="E40" s="18" t="s">
        <v>15</v>
      </c>
      <c r="G40" s="18" t="s">
        <v>15</v>
      </c>
      <c r="I40" s="18" t="s">
        <v>15</v>
      </c>
      <c r="M40" s="18" t="s">
        <v>16</v>
      </c>
      <c r="O40" s="18" t="s">
        <v>15</v>
      </c>
      <c r="Q40" s="18" t="s">
        <v>15</v>
      </c>
      <c r="R40" s="32"/>
    </row>
    <row r="41" spans="1:18" s="18" customFormat="1" ht="13.5" customHeight="1">
      <c r="A41" s="18" t="s">
        <v>43</v>
      </c>
      <c r="B41" s="19" t="s">
        <v>15</v>
      </c>
      <c r="C41" s="18">
        <v>0</v>
      </c>
      <c r="E41" s="18">
        <v>22257</v>
      </c>
      <c r="G41" s="18">
        <v>0</v>
      </c>
      <c r="I41" s="18">
        <v>1444</v>
      </c>
      <c r="K41" s="18">
        <f t="shared" si="0"/>
        <v>23701</v>
      </c>
      <c r="M41" s="18">
        <v>0</v>
      </c>
      <c r="O41" s="18">
        <v>23701</v>
      </c>
      <c r="Q41" s="18">
        <v>0</v>
      </c>
      <c r="R41" s="32"/>
    </row>
    <row r="42" spans="1:18" s="18" customFormat="1" ht="13.5" customHeight="1">
      <c r="A42" s="18" t="s">
        <v>44</v>
      </c>
      <c r="B42" s="19" t="s">
        <v>15</v>
      </c>
      <c r="C42" s="18">
        <v>0</v>
      </c>
      <c r="E42" s="18">
        <v>0</v>
      </c>
      <c r="G42" s="18">
        <v>18359</v>
      </c>
      <c r="I42" s="18">
        <v>0</v>
      </c>
      <c r="K42" s="18">
        <f t="shared" si="0"/>
        <v>18359</v>
      </c>
      <c r="M42" s="18">
        <v>9388</v>
      </c>
      <c r="O42" s="18">
        <v>8971</v>
      </c>
      <c r="Q42" s="18">
        <v>0</v>
      </c>
      <c r="R42" s="32"/>
    </row>
    <row r="43" spans="1:18" s="18" customFormat="1" ht="13.5" customHeight="1">
      <c r="A43" s="18" t="s">
        <v>154</v>
      </c>
      <c r="B43" s="19"/>
      <c r="C43" s="18">
        <v>0</v>
      </c>
      <c r="E43" s="18">
        <v>0</v>
      </c>
      <c r="G43" s="18">
        <v>7827</v>
      </c>
      <c r="I43" s="18">
        <v>1980</v>
      </c>
      <c r="K43" s="18">
        <f t="shared" si="0"/>
        <v>9807</v>
      </c>
      <c r="M43" s="18">
        <v>5280</v>
      </c>
      <c r="O43" s="18">
        <v>4527</v>
      </c>
      <c r="Q43" s="18">
        <v>0</v>
      </c>
      <c r="R43" s="32"/>
    </row>
    <row r="44" spans="1:18" s="18" customFormat="1" ht="13.5" customHeight="1">
      <c r="A44" s="18" t="s">
        <v>45</v>
      </c>
      <c r="B44" s="19" t="s">
        <v>15</v>
      </c>
      <c r="C44" s="18">
        <v>11427</v>
      </c>
      <c r="E44" s="18">
        <v>0</v>
      </c>
      <c r="G44" s="18">
        <v>27696</v>
      </c>
      <c r="I44" s="18">
        <v>8699</v>
      </c>
      <c r="K44" s="18">
        <f t="shared" si="0"/>
        <v>47822</v>
      </c>
      <c r="M44" s="18">
        <v>27600</v>
      </c>
      <c r="O44" s="18">
        <v>20222</v>
      </c>
      <c r="Q44" s="18">
        <v>0</v>
      </c>
      <c r="R44" s="32"/>
    </row>
    <row r="45" spans="1:18" s="18" customFormat="1" ht="13.5" customHeight="1">
      <c r="A45" s="18" t="s">
        <v>205</v>
      </c>
      <c r="B45" s="19"/>
      <c r="C45" s="18">
        <v>0</v>
      </c>
      <c r="E45" s="18">
        <v>0</v>
      </c>
      <c r="G45" s="18">
        <v>0</v>
      </c>
      <c r="I45" s="18">
        <v>229555</v>
      </c>
      <c r="K45" s="18">
        <f t="shared" si="0"/>
        <v>229555</v>
      </c>
      <c r="M45" s="18">
        <v>213847</v>
      </c>
      <c r="O45" s="18">
        <v>15708</v>
      </c>
      <c r="Q45" s="18">
        <v>0</v>
      </c>
      <c r="R45" s="32"/>
    </row>
    <row r="46" spans="1:18" s="18" customFormat="1" ht="13.5" customHeight="1">
      <c r="A46" s="18" t="s">
        <v>46</v>
      </c>
      <c r="B46" s="19" t="s">
        <v>15</v>
      </c>
      <c r="C46" s="18">
        <v>38766</v>
      </c>
      <c r="E46" s="18">
        <v>0</v>
      </c>
      <c r="G46" s="18">
        <v>0</v>
      </c>
      <c r="I46" s="18">
        <v>0</v>
      </c>
      <c r="K46" s="18">
        <f t="shared" si="0"/>
        <v>38766</v>
      </c>
      <c r="M46" s="18">
        <v>7305</v>
      </c>
      <c r="O46" s="18">
        <v>31461</v>
      </c>
      <c r="Q46" s="18">
        <v>0</v>
      </c>
      <c r="R46" s="32"/>
    </row>
    <row r="47" spans="1:18" s="18" customFormat="1" ht="13.5" customHeight="1">
      <c r="A47" s="18" t="s">
        <v>47</v>
      </c>
      <c r="B47" s="19" t="s">
        <v>15</v>
      </c>
      <c r="C47" s="18">
        <v>868</v>
      </c>
      <c r="E47" s="18">
        <v>0</v>
      </c>
      <c r="G47" s="18">
        <v>85373</v>
      </c>
      <c r="I47" s="18">
        <v>15260</v>
      </c>
      <c r="K47" s="18">
        <f t="shared" si="0"/>
        <v>101501</v>
      </c>
      <c r="M47" s="18">
        <v>80730</v>
      </c>
      <c r="O47" s="18">
        <v>20771</v>
      </c>
      <c r="Q47" s="18">
        <v>0</v>
      </c>
      <c r="R47" s="32"/>
    </row>
    <row r="48" spans="1:18" s="18" customFormat="1" ht="13.5" customHeight="1">
      <c r="A48" s="18" t="s">
        <v>48</v>
      </c>
      <c r="B48" s="19" t="s">
        <v>15</v>
      </c>
      <c r="C48" s="18">
        <v>0</v>
      </c>
      <c r="E48" s="18">
        <v>0</v>
      </c>
      <c r="G48" s="18">
        <v>22884</v>
      </c>
      <c r="I48" s="18">
        <v>31071</v>
      </c>
      <c r="K48" s="18">
        <f t="shared" si="0"/>
        <v>53955</v>
      </c>
      <c r="M48" s="18">
        <v>12024</v>
      </c>
      <c r="O48" s="18">
        <v>41931</v>
      </c>
      <c r="Q48" s="18">
        <v>0</v>
      </c>
      <c r="R48" s="32"/>
    </row>
    <row r="49" spans="1:18" s="18" customFormat="1" ht="13.5" customHeight="1">
      <c r="A49" s="18" t="s">
        <v>49</v>
      </c>
      <c r="B49" s="19" t="s">
        <v>15</v>
      </c>
      <c r="C49" s="18">
        <v>0</v>
      </c>
      <c r="E49" s="18">
        <v>0</v>
      </c>
      <c r="G49" s="18">
        <v>19576</v>
      </c>
      <c r="I49" s="18">
        <v>4000</v>
      </c>
      <c r="K49" s="18">
        <f t="shared" si="0"/>
        <v>23576</v>
      </c>
      <c r="M49" s="18">
        <v>16200</v>
      </c>
      <c r="O49" s="18">
        <v>7376</v>
      </c>
      <c r="Q49" s="18">
        <v>0</v>
      </c>
      <c r="R49" s="32"/>
    </row>
    <row r="50" spans="1:18" s="18" customFormat="1" ht="13.5" customHeight="1">
      <c r="A50" s="18" t="s">
        <v>41</v>
      </c>
      <c r="B50" s="19" t="s">
        <v>15</v>
      </c>
      <c r="C50" s="18">
        <v>22648</v>
      </c>
      <c r="E50" s="18">
        <v>83642</v>
      </c>
      <c r="G50" s="18">
        <v>13923</v>
      </c>
      <c r="I50" s="18">
        <v>3975</v>
      </c>
      <c r="K50" s="18">
        <f t="shared" si="0"/>
        <v>124188</v>
      </c>
      <c r="M50" s="18">
        <v>98593</v>
      </c>
      <c r="O50" s="18">
        <v>14615</v>
      </c>
      <c r="Q50" s="18">
        <v>10980</v>
      </c>
      <c r="R50" s="32"/>
    </row>
    <row r="51" spans="1:18" s="18" customFormat="1" ht="13.5" customHeight="1">
      <c r="A51" s="18" t="s">
        <v>50</v>
      </c>
      <c r="B51" s="19" t="s">
        <v>15</v>
      </c>
      <c r="C51" s="18">
        <v>645661</v>
      </c>
      <c r="E51" s="18">
        <v>18341</v>
      </c>
      <c r="G51" s="18">
        <v>25120</v>
      </c>
      <c r="I51" s="18">
        <v>0</v>
      </c>
      <c r="K51" s="18">
        <f t="shared" si="0"/>
        <v>689122</v>
      </c>
      <c r="M51" s="18">
        <v>308021</v>
      </c>
      <c r="O51" s="18">
        <v>354217</v>
      </c>
      <c r="Q51" s="18">
        <v>26884</v>
      </c>
      <c r="R51" s="32"/>
    </row>
    <row r="52" spans="1:18" s="18" customFormat="1" ht="13.5" customHeight="1">
      <c r="A52" s="18" t="s">
        <v>51</v>
      </c>
      <c r="B52" s="19" t="s">
        <v>15</v>
      </c>
      <c r="C52" s="18">
        <v>0</v>
      </c>
      <c r="E52" s="18">
        <v>0</v>
      </c>
      <c r="G52" s="18">
        <v>2273</v>
      </c>
      <c r="I52" s="18">
        <v>1515</v>
      </c>
      <c r="K52" s="18">
        <f t="shared" si="0"/>
        <v>3788</v>
      </c>
      <c r="M52" s="18">
        <v>3788</v>
      </c>
      <c r="O52" s="18">
        <v>0</v>
      </c>
      <c r="Q52" s="18">
        <v>0</v>
      </c>
      <c r="R52" s="32"/>
    </row>
    <row r="53" spans="1:18" s="18" customFormat="1" ht="13.5" customHeight="1">
      <c r="A53" s="18" t="s">
        <v>303</v>
      </c>
      <c r="B53" s="19" t="s">
        <v>15</v>
      </c>
      <c r="C53" s="18">
        <v>0</v>
      </c>
      <c r="E53" s="18">
        <v>0</v>
      </c>
      <c r="G53" s="18">
        <v>15003</v>
      </c>
      <c r="I53" s="18">
        <v>-671</v>
      </c>
      <c r="K53" s="18">
        <f t="shared" si="0"/>
        <v>14332</v>
      </c>
      <c r="M53" s="18">
        <v>12400</v>
      </c>
      <c r="O53" s="18">
        <v>1932</v>
      </c>
      <c r="Q53" s="18">
        <v>0</v>
      </c>
      <c r="R53" s="32"/>
    </row>
    <row r="54" spans="1:18" s="18" customFormat="1" ht="13.5" customHeight="1">
      <c r="A54" s="18" t="s">
        <v>304</v>
      </c>
      <c r="B54" s="19"/>
      <c r="C54" s="18">
        <v>196743</v>
      </c>
      <c r="E54" s="18">
        <v>0</v>
      </c>
      <c r="G54" s="18">
        <v>72323</v>
      </c>
      <c r="I54" s="18">
        <v>0</v>
      </c>
      <c r="K54" s="18">
        <f t="shared" si="0"/>
        <v>269066</v>
      </c>
      <c r="M54" s="18">
        <v>179992</v>
      </c>
      <c r="O54" s="18">
        <v>75688</v>
      </c>
      <c r="Q54" s="18">
        <v>13386</v>
      </c>
      <c r="R54" s="32"/>
    </row>
    <row r="55" spans="1:18" s="18" customFormat="1" ht="13.5" customHeight="1">
      <c r="A55" s="18" t="s">
        <v>96</v>
      </c>
      <c r="B55" s="19"/>
      <c r="C55" s="18">
        <v>2274</v>
      </c>
      <c r="E55" s="18">
        <v>0</v>
      </c>
      <c r="G55" s="18">
        <v>0</v>
      </c>
      <c r="I55" s="18">
        <v>0</v>
      </c>
      <c r="K55" s="17">
        <f t="shared" si="0"/>
        <v>2274</v>
      </c>
      <c r="M55" s="18">
        <v>2274</v>
      </c>
      <c r="O55" s="18">
        <v>0</v>
      </c>
      <c r="Q55" s="18">
        <v>0</v>
      </c>
      <c r="R55" s="32"/>
    </row>
    <row r="56" spans="1:18" s="18" customFormat="1" ht="13.5" customHeight="1">
      <c r="A56" s="18" t="s">
        <v>160</v>
      </c>
      <c r="B56" s="19" t="s">
        <v>15</v>
      </c>
      <c r="C56" s="20">
        <f>SUM(C41:C55)</f>
        <v>918387</v>
      </c>
      <c r="E56" s="20">
        <f>SUM(E41:E55)</f>
        <v>124240</v>
      </c>
      <c r="G56" s="20">
        <f>SUM(G41:G55)</f>
        <v>310357</v>
      </c>
      <c r="I56" s="20">
        <f>SUM(I41:I55)</f>
        <v>296828</v>
      </c>
      <c r="K56" s="20">
        <f t="shared" si="0"/>
        <v>1649812</v>
      </c>
      <c r="M56" s="20">
        <f>SUM(M41:M55)</f>
        <v>977442</v>
      </c>
      <c r="O56" s="20">
        <f>SUM(O41:O55)</f>
        <v>621120</v>
      </c>
      <c r="Q56" s="20">
        <f>SUM(Q41:Q55)</f>
        <v>51250</v>
      </c>
      <c r="R56" s="32"/>
    </row>
    <row r="57" spans="2:18" s="18" customFormat="1" ht="13.5" customHeight="1">
      <c r="B57" s="19" t="s">
        <v>15</v>
      </c>
      <c r="R57" s="32"/>
    </row>
    <row r="58" spans="1:18" s="18" customFormat="1" ht="13.5" customHeight="1">
      <c r="A58" s="18" t="s">
        <v>17</v>
      </c>
      <c r="B58" s="21">
        <f>SUM(B51:B57)</f>
        <v>0</v>
      </c>
      <c r="C58" s="18" t="s">
        <v>15</v>
      </c>
      <c r="E58" s="18" t="s">
        <v>15</v>
      </c>
      <c r="G58" s="18" t="s">
        <v>15</v>
      </c>
      <c r="I58" s="18" t="s">
        <v>15</v>
      </c>
      <c r="M58" s="18" t="s">
        <v>15</v>
      </c>
      <c r="O58" s="18" t="s">
        <v>15</v>
      </c>
      <c r="Q58" s="18" t="s">
        <v>15</v>
      </c>
      <c r="R58" s="32"/>
    </row>
    <row r="59" spans="1:18" s="18" customFormat="1" ht="13.5" customHeight="1">
      <c r="A59" s="18" t="s">
        <v>54</v>
      </c>
      <c r="B59" s="19" t="s">
        <v>15</v>
      </c>
      <c r="C59" s="18">
        <v>0</v>
      </c>
      <c r="E59" s="18">
        <v>10983</v>
      </c>
      <c r="G59" s="18">
        <v>288116</v>
      </c>
      <c r="I59" s="18">
        <v>908</v>
      </c>
      <c r="K59" s="18">
        <f t="shared" si="0"/>
        <v>300007</v>
      </c>
      <c r="M59" s="18">
        <v>242802</v>
      </c>
      <c r="O59" s="18">
        <v>53593</v>
      </c>
      <c r="Q59" s="18">
        <v>3612</v>
      </c>
      <c r="R59" s="32"/>
    </row>
    <row r="60" spans="1:18" s="18" customFormat="1" ht="13.5" customHeight="1">
      <c r="A60" s="18" t="s">
        <v>55</v>
      </c>
      <c r="B60" s="19" t="s">
        <v>15</v>
      </c>
      <c r="C60" s="18">
        <v>0</v>
      </c>
      <c r="E60" s="18">
        <v>5821</v>
      </c>
      <c r="G60" s="18">
        <v>19820</v>
      </c>
      <c r="I60" s="18">
        <v>0</v>
      </c>
      <c r="K60" s="18">
        <f t="shared" si="0"/>
        <v>25641</v>
      </c>
      <c r="M60" s="18">
        <v>18600</v>
      </c>
      <c r="O60" s="18">
        <v>7041</v>
      </c>
      <c r="Q60" s="18">
        <v>0</v>
      </c>
      <c r="R60" s="32"/>
    </row>
    <row r="61" spans="1:18" s="18" customFormat="1" ht="13.5" customHeight="1">
      <c r="A61" s="18" t="s">
        <v>56</v>
      </c>
      <c r="B61" s="19" t="s">
        <v>15</v>
      </c>
      <c r="C61" s="18">
        <v>0</v>
      </c>
      <c r="E61" s="18">
        <v>0</v>
      </c>
      <c r="G61" s="18">
        <v>12813</v>
      </c>
      <c r="I61" s="18">
        <v>0</v>
      </c>
      <c r="K61" s="18">
        <f>IF(SUM(C61:I61)=SUM(M61:Q61),SUM(C61:I61),SUM(M61:Q61)-SUM(C61:I61))</f>
        <v>12813</v>
      </c>
      <c r="M61" s="18">
        <v>10118</v>
      </c>
      <c r="O61" s="18">
        <v>2695</v>
      </c>
      <c r="Q61" s="18">
        <v>0</v>
      </c>
      <c r="R61" s="32"/>
    </row>
    <row r="62" spans="1:18" s="18" customFormat="1" ht="13.5" customHeight="1">
      <c r="A62" s="18" t="s">
        <v>57</v>
      </c>
      <c r="B62" s="19" t="s">
        <v>15</v>
      </c>
      <c r="C62" s="18">
        <v>0</v>
      </c>
      <c r="E62" s="18">
        <v>0</v>
      </c>
      <c r="G62" s="18">
        <v>119424</v>
      </c>
      <c r="I62" s="18">
        <v>125458</v>
      </c>
      <c r="K62" s="18">
        <f t="shared" si="0"/>
        <v>244882</v>
      </c>
      <c r="M62" s="18">
        <v>47642</v>
      </c>
      <c r="O62" s="18">
        <v>197240</v>
      </c>
      <c r="Q62" s="18">
        <v>0</v>
      </c>
      <c r="R62" s="32"/>
    </row>
    <row r="63" spans="1:18" s="18" customFormat="1" ht="13.5" customHeight="1">
      <c r="A63" s="18" t="s">
        <v>41</v>
      </c>
      <c r="B63" s="19" t="s">
        <v>15</v>
      </c>
      <c r="C63" s="18">
        <v>0</v>
      </c>
      <c r="E63" s="18">
        <v>47332</v>
      </c>
      <c r="G63" s="18">
        <v>12672</v>
      </c>
      <c r="I63" s="18">
        <v>11900</v>
      </c>
      <c r="K63" s="18">
        <f t="shared" si="0"/>
        <v>71904</v>
      </c>
      <c r="M63" s="18">
        <v>63312</v>
      </c>
      <c r="O63" s="18">
        <v>5634</v>
      </c>
      <c r="Q63" s="18">
        <v>2958</v>
      </c>
      <c r="R63" s="32"/>
    </row>
    <row r="64" spans="1:18" s="18" customFormat="1" ht="13.5" customHeight="1">
      <c r="A64" s="18" t="s">
        <v>58</v>
      </c>
      <c r="B64" s="19" t="s">
        <v>15</v>
      </c>
      <c r="C64" s="17">
        <v>1</v>
      </c>
      <c r="E64" s="17">
        <v>157831</v>
      </c>
      <c r="G64" s="17">
        <v>9540</v>
      </c>
      <c r="I64" s="17">
        <v>0</v>
      </c>
      <c r="K64" s="17">
        <f t="shared" si="0"/>
        <v>167372</v>
      </c>
      <c r="M64" s="17">
        <v>64365</v>
      </c>
      <c r="O64" s="17">
        <v>71011</v>
      </c>
      <c r="Q64" s="17">
        <v>31996</v>
      </c>
      <c r="R64" s="32"/>
    </row>
    <row r="65" spans="1:18" s="18" customFormat="1" ht="13.5" customHeight="1">
      <c r="A65" s="18" t="s">
        <v>161</v>
      </c>
      <c r="B65" s="19" t="s">
        <v>15</v>
      </c>
      <c r="C65" s="17">
        <f>SUM(C59:C64)</f>
        <v>1</v>
      </c>
      <c r="E65" s="17">
        <f>SUM(E59:E64)</f>
        <v>221967</v>
      </c>
      <c r="G65" s="17">
        <f>SUM(G59:G64)</f>
        <v>462385</v>
      </c>
      <c r="I65" s="17">
        <f>SUM(I59:I64)</f>
        <v>138266</v>
      </c>
      <c r="K65" s="20">
        <f t="shared" si="0"/>
        <v>822619</v>
      </c>
      <c r="M65" s="17">
        <f>SUM(M59:M64)</f>
        <v>446839</v>
      </c>
      <c r="O65" s="17">
        <f>SUM(O59:O64)</f>
        <v>337214</v>
      </c>
      <c r="Q65" s="17">
        <f>SUM(Q59:Q64)</f>
        <v>38566</v>
      </c>
      <c r="R65" s="32"/>
    </row>
    <row r="66" spans="2:18" s="18" customFormat="1" ht="13.5" customHeight="1">
      <c r="B66" s="19" t="s">
        <v>15</v>
      </c>
      <c r="R66" s="32"/>
    </row>
    <row r="67" spans="1:18" s="18" customFormat="1" ht="13.5" customHeight="1">
      <c r="A67" s="18" t="s">
        <v>18</v>
      </c>
      <c r="B67" s="19" t="s">
        <v>15</v>
      </c>
      <c r="C67" s="18" t="s">
        <v>15</v>
      </c>
      <c r="E67" s="18" t="s">
        <v>15</v>
      </c>
      <c r="I67" s="18" t="s">
        <v>15</v>
      </c>
      <c r="O67" s="18" t="s">
        <v>15</v>
      </c>
      <c r="Q67" s="18" t="s">
        <v>15</v>
      </c>
      <c r="R67" s="32"/>
    </row>
    <row r="68" spans="1:18" s="18" customFormat="1" ht="13.5" customHeight="1">
      <c r="A68" s="18" t="s">
        <v>59</v>
      </c>
      <c r="B68" s="19" t="s">
        <v>15</v>
      </c>
      <c r="C68" s="18">
        <v>0</v>
      </c>
      <c r="E68" s="18">
        <v>0</v>
      </c>
      <c r="G68" s="18">
        <v>137705</v>
      </c>
      <c r="I68" s="18">
        <v>72514</v>
      </c>
      <c r="K68" s="18">
        <f>IF(SUM(C68:I68)=SUM(M68:Q68),SUM(C68:I68),SUM(M68:Q68)-SUM(C68:I68))</f>
        <v>210219</v>
      </c>
      <c r="M68" s="18">
        <v>152956</v>
      </c>
      <c r="O68" s="18">
        <v>57263</v>
      </c>
      <c r="Q68" s="18">
        <v>0</v>
      </c>
      <c r="R68" s="32"/>
    </row>
    <row r="69" spans="1:18" s="18" customFormat="1" ht="13.5" customHeight="1">
      <c r="A69" s="18" t="s">
        <v>60</v>
      </c>
      <c r="B69" s="19" t="s">
        <v>15</v>
      </c>
      <c r="C69" s="18">
        <v>0</v>
      </c>
      <c r="E69" s="18">
        <v>0</v>
      </c>
      <c r="G69" s="18">
        <v>62340</v>
      </c>
      <c r="I69" s="18">
        <v>81208</v>
      </c>
      <c r="K69" s="18">
        <f t="shared" si="0"/>
        <v>143548</v>
      </c>
      <c r="M69" s="18">
        <v>110611</v>
      </c>
      <c r="O69" s="18">
        <v>32937</v>
      </c>
      <c r="Q69" s="18">
        <v>0</v>
      </c>
      <c r="R69" s="32"/>
    </row>
    <row r="70" spans="1:18" s="18" customFormat="1" ht="13.5" customHeight="1">
      <c r="A70" s="18" t="s">
        <v>61</v>
      </c>
      <c r="B70" s="19" t="s">
        <v>15</v>
      </c>
      <c r="C70" s="18">
        <v>0</v>
      </c>
      <c r="E70" s="18">
        <v>0</v>
      </c>
      <c r="G70" s="18">
        <v>0</v>
      </c>
      <c r="I70" s="18">
        <v>102385</v>
      </c>
      <c r="K70" s="18">
        <f t="shared" si="0"/>
        <v>102385</v>
      </c>
      <c r="M70" s="18">
        <v>53403</v>
      </c>
      <c r="O70" s="18">
        <v>48982</v>
      </c>
      <c r="Q70" s="18">
        <v>0</v>
      </c>
      <c r="R70" s="32"/>
    </row>
    <row r="71" spans="1:18" s="18" customFormat="1" ht="13.5" customHeight="1">
      <c r="A71" s="18" t="s">
        <v>62</v>
      </c>
      <c r="B71" s="19" t="s">
        <v>15</v>
      </c>
      <c r="C71" s="18">
        <v>0</v>
      </c>
      <c r="E71" s="18">
        <v>0</v>
      </c>
      <c r="G71" s="18">
        <v>174456</v>
      </c>
      <c r="I71" s="18">
        <v>61209</v>
      </c>
      <c r="K71" s="18">
        <f t="shared" si="0"/>
        <v>235665</v>
      </c>
      <c r="M71" s="18">
        <v>190375</v>
      </c>
      <c r="O71" s="18">
        <v>45290</v>
      </c>
      <c r="Q71" s="18">
        <v>0</v>
      </c>
      <c r="R71" s="32"/>
    </row>
    <row r="72" spans="1:18" s="18" customFormat="1" ht="13.5" customHeight="1">
      <c r="A72" s="18" t="s">
        <v>200</v>
      </c>
      <c r="B72" s="19" t="s">
        <v>15</v>
      </c>
      <c r="C72" s="18">
        <v>0</v>
      </c>
      <c r="E72" s="18">
        <v>0</v>
      </c>
      <c r="G72" s="18">
        <v>13167</v>
      </c>
      <c r="I72" s="18">
        <v>39030</v>
      </c>
      <c r="K72" s="18">
        <f t="shared" si="0"/>
        <v>52197</v>
      </c>
      <c r="M72" s="18">
        <v>39030</v>
      </c>
      <c r="O72" s="18">
        <v>13167</v>
      </c>
      <c r="Q72" s="18">
        <v>0</v>
      </c>
      <c r="R72" s="32"/>
    </row>
    <row r="73" spans="1:18" s="18" customFormat="1" ht="13.5" customHeight="1">
      <c r="A73" s="18" t="s">
        <v>192</v>
      </c>
      <c r="B73" s="19" t="s">
        <v>15</v>
      </c>
      <c r="C73" s="18">
        <v>0</v>
      </c>
      <c r="E73" s="18">
        <v>0</v>
      </c>
      <c r="G73" s="18">
        <v>355093</v>
      </c>
      <c r="I73" s="18">
        <v>2640</v>
      </c>
      <c r="K73" s="18">
        <f t="shared" si="0"/>
        <v>357733</v>
      </c>
      <c r="M73" s="18">
        <v>259868</v>
      </c>
      <c r="O73" s="18">
        <v>97865</v>
      </c>
      <c r="Q73" s="18">
        <v>0</v>
      </c>
      <c r="R73" s="32"/>
    </row>
    <row r="74" spans="1:18" s="18" customFormat="1" ht="13.5" customHeight="1">
      <c r="A74" s="18" t="s">
        <v>41</v>
      </c>
      <c r="B74" s="19" t="s">
        <v>15</v>
      </c>
      <c r="C74" s="18">
        <v>0</v>
      </c>
      <c r="E74" s="18">
        <v>29372</v>
      </c>
      <c r="G74" s="18">
        <v>110485</v>
      </c>
      <c r="I74" s="18">
        <v>37450</v>
      </c>
      <c r="K74" s="18">
        <f>IF(SUM(C74:I74)=SUM(M74:Q74),SUM(C74:I74),SUM(M74:Q74)-SUM(C74:I74))</f>
        <v>177307</v>
      </c>
      <c r="M74" s="18">
        <v>159023</v>
      </c>
      <c r="O74" s="18">
        <v>16448</v>
      </c>
      <c r="Q74" s="18">
        <v>1836</v>
      </c>
      <c r="R74" s="32"/>
    </row>
    <row r="75" spans="1:18" s="18" customFormat="1" ht="13.5" customHeight="1">
      <c r="A75" s="18" t="s">
        <v>63</v>
      </c>
      <c r="B75" s="19" t="s">
        <v>15</v>
      </c>
      <c r="C75" s="18">
        <v>0</v>
      </c>
      <c r="E75" s="18">
        <v>0</v>
      </c>
      <c r="G75" s="18">
        <v>163527</v>
      </c>
      <c r="I75" s="18">
        <v>30456</v>
      </c>
      <c r="K75" s="18">
        <v>193983</v>
      </c>
      <c r="M75" s="18">
        <v>133450</v>
      </c>
      <c r="O75" s="18">
        <v>60533</v>
      </c>
      <c r="Q75" s="18">
        <v>0</v>
      </c>
      <c r="R75" s="32"/>
    </row>
    <row r="76" spans="1:18" s="18" customFormat="1" ht="13.5" customHeight="1">
      <c r="A76" s="18" t="s">
        <v>64</v>
      </c>
      <c r="B76" s="19" t="s">
        <v>15</v>
      </c>
      <c r="C76" s="18">
        <v>0</v>
      </c>
      <c r="E76" s="18">
        <v>0</v>
      </c>
      <c r="G76" s="18">
        <v>58703</v>
      </c>
      <c r="I76" s="18">
        <v>30213</v>
      </c>
      <c r="K76" s="18">
        <f t="shared" si="0"/>
        <v>88916</v>
      </c>
      <c r="M76" s="18">
        <v>50894</v>
      </c>
      <c r="O76" s="18">
        <v>38022</v>
      </c>
      <c r="Q76" s="18">
        <v>0</v>
      </c>
      <c r="R76" s="32"/>
    </row>
    <row r="77" spans="1:18" s="18" customFormat="1" ht="13.5" customHeight="1">
      <c r="A77" s="18" t="s">
        <v>65</v>
      </c>
      <c r="B77" s="19" t="s">
        <v>15</v>
      </c>
      <c r="C77" s="21">
        <v>0</v>
      </c>
      <c r="E77" s="21">
        <v>0</v>
      </c>
      <c r="G77" s="21">
        <v>51043</v>
      </c>
      <c r="I77" s="21">
        <v>33067</v>
      </c>
      <c r="K77" s="17">
        <f t="shared" si="0"/>
        <v>84110</v>
      </c>
      <c r="M77" s="21">
        <v>77165</v>
      </c>
      <c r="O77" s="21">
        <v>6945</v>
      </c>
      <c r="Q77" s="21">
        <v>0</v>
      </c>
      <c r="R77" s="32"/>
    </row>
    <row r="78" spans="1:18" s="18" customFormat="1" ht="13.5" customHeight="1">
      <c r="A78" s="18" t="s">
        <v>162</v>
      </c>
      <c r="B78" s="19" t="s">
        <v>15</v>
      </c>
      <c r="C78" s="20">
        <f>SUM(C68:C77)</f>
        <v>0</v>
      </c>
      <c r="E78" s="20">
        <f>SUM(E68:E77)</f>
        <v>29372</v>
      </c>
      <c r="G78" s="20">
        <f>SUM(G68:G77)</f>
        <v>1126519</v>
      </c>
      <c r="I78" s="20">
        <f>SUM(I68:I77)</f>
        <v>490172</v>
      </c>
      <c r="K78" s="20">
        <f t="shared" si="0"/>
        <v>1646063</v>
      </c>
      <c r="M78" s="20">
        <f>SUM(M68:M77)</f>
        <v>1226775</v>
      </c>
      <c r="O78" s="20">
        <f>SUM(O68:O77)</f>
        <v>417452</v>
      </c>
      <c r="Q78" s="20">
        <f>SUM(Q68:Q77)</f>
        <v>1836</v>
      </c>
      <c r="R78" s="32"/>
    </row>
    <row r="79" spans="2:18" s="18" customFormat="1" ht="13.5" customHeight="1">
      <c r="B79" s="19" t="s">
        <v>15</v>
      </c>
      <c r="R79" s="32"/>
    </row>
    <row r="80" spans="1:18" s="18" customFormat="1" ht="13.5" customHeight="1">
      <c r="A80" s="18" t="s">
        <v>212</v>
      </c>
      <c r="B80" s="19" t="s">
        <v>15</v>
      </c>
      <c r="C80" s="18" t="s">
        <v>15</v>
      </c>
      <c r="E80" s="18" t="s">
        <v>15</v>
      </c>
      <c r="G80" s="18" t="s">
        <v>15</v>
      </c>
      <c r="I80" s="18" t="s">
        <v>15</v>
      </c>
      <c r="M80" s="18" t="s">
        <v>15</v>
      </c>
      <c r="O80" s="18" t="s">
        <v>15</v>
      </c>
      <c r="Q80" s="18" t="s">
        <v>15</v>
      </c>
      <c r="R80" s="32"/>
    </row>
    <row r="81" spans="1:18" s="18" customFormat="1" ht="13.5" customHeight="1">
      <c r="A81" s="18" t="s">
        <v>305</v>
      </c>
      <c r="B81" s="19"/>
      <c r="C81" s="17">
        <v>0</v>
      </c>
      <c r="E81" s="17">
        <v>0</v>
      </c>
      <c r="G81" s="17">
        <v>4376</v>
      </c>
      <c r="I81" s="17">
        <v>0</v>
      </c>
      <c r="K81" s="17">
        <f t="shared" si="0"/>
        <v>4376</v>
      </c>
      <c r="M81" s="17">
        <v>0</v>
      </c>
      <c r="O81" s="17">
        <v>4376</v>
      </c>
      <c r="Q81" s="17">
        <v>0</v>
      </c>
      <c r="R81" s="32"/>
    </row>
    <row r="82" spans="2:18" s="18" customFormat="1" ht="13.5" customHeight="1">
      <c r="B82" s="19"/>
      <c r="C82" s="21"/>
      <c r="E82" s="21"/>
      <c r="G82" s="21"/>
      <c r="I82" s="21"/>
      <c r="M82" s="21"/>
      <c r="O82" s="21"/>
      <c r="Q82" s="21"/>
      <c r="R82" s="32"/>
    </row>
    <row r="83" spans="1:18" s="18" customFormat="1" ht="13.5" customHeight="1">
      <c r="A83" s="18" t="s">
        <v>19</v>
      </c>
      <c r="B83" s="19" t="s">
        <v>15</v>
      </c>
      <c r="R83" s="32"/>
    </row>
    <row r="84" spans="1:18" s="18" customFormat="1" ht="13.5" customHeight="1">
      <c r="A84" s="18" t="s">
        <v>41</v>
      </c>
      <c r="B84" s="19" t="s">
        <v>15</v>
      </c>
      <c r="C84" s="18">
        <v>0</v>
      </c>
      <c r="E84" s="18">
        <v>1447</v>
      </c>
      <c r="G84" s="18">
        <v>3860</v>
      </c>
      <c r="I84" s="18">
        <v>0</v>
      </c>
      <c r="K84" s="18">
        <f t="shared" si="0"/>
        <v>5307</v>
      </c>
      <c r="M84" s="18">
        <v>1357</v>
      </c>
      <c r="O84" s="18">
        <v>3860</v>
      </c>
      <c r="Q84" s="18">
        <v>90</v>
      </c>
      <c r="R84" s="32"/>
    </row>
    <row r="85" spans="1:18" s="18" customFormat="1" ht="13.5" customHeight="1">
      <c r="A85" s="18" t="s">
        <v>277</v>
      </c>
      <c r="B85" s="19" t="s">
        <v>15</v>
      </c>
      <c r="C85" s="17">
        <v>1106450</v>
      </c>
      <c r="E85" s="17">
        <v>0</v>
      </c>
      <c r="G85" s="17">
        <v>1625</v>
      </c>
      <c r="I85" s="17">
        <v>0</v>
      </c>
      <c r="K85" s="17">
        <f t="shared" si="0"/>
        <v>1108075</v>
      </c>
      <c r="M85" s="17">
        <v>285984</v>
      </c>
      <c r="O85" s="17">
        <v>712502</v>
      </c>
      <c r="Q85" s="17">
        <v>109589</v>
      </c>
      <c r="R85" s="32"/>
    </row>
    <row r="86" spans="1:18" s="18" customFormat="1" ht="13.5" customHeight="1">
      <c r="A86" s="18" t="s">
        <v>163</v>
      </c>
      <c r="B86" s="19" t="s">
        <v>15</v>
      </c>
      <c r="C86" s="17">
        <f>SUM(C84:C85)</f>
        <v>1106450</v>
      </c>
      <c r="E86" s="17">
        <f>SUM(E84:E85)</f>
        <v>1447</v>
      </c>
      <c r="G86" s="17">
        <f>SUM(G84:G85)</f>
        <v>5485</v>
      </c>
      <c r="I86" s="17">
        <f>SUM(I84:I85)</f>
        <v>0</v>
      </c>
      <c r="K86" s="17">
        <f t="shared" si="0"/>
        <v>1113382</v>
      </c>
      <c r="M86" s="17">
        <f>SUM(M84:M85)</f>
        <v>287341</v>
      </c>
      <c r="O86" s="17">
        <f>SUM(O84:O85)</f>
        <v>716362</v>
      </c>
      <c r="Q86" s="17">
        <f>SUM(Q84:Q85)</f>
        <v>109679</v>
      </c>
      <c r="R86" s="32"/>
    </row>
    <row r="87" spans="2:18" s="18" customFormat="1" ht="13.5" customHeight="1">
      <c r="B87" s="19" t="s">
        <v>15</v>
      </c>
      <c r="R87" s="32"/>
    </row>
    <row r="88" spans="1:18" s="18" customFormat="1" ht="13.5" customHeight="1">
      <c r="A88" s="18" t="s">
        <v>206</v>
      </c>
      <c r="B88" s="19"/>
      <c r="C88" s="17">
        <v>0</v>
      </c>
      <c r="E88" s="17">
        <v>2154</v>
      </c>
      <c r="G88" s="17">
        <v>0</v>
      </c>
      <c r="I88" s="17">
        <v>0</v>
      </c>
      <c r="K88" s="17">
        <f t="shared" si="0"/>
        <v>2154</v>
      </c>
      <c r="M88" s="17">
        <v>2019</v>
      </c>
      <c r="O88" s="17">
        <v>0</v>
      </c>
      <c r="Q88" s="17">
        <v>135</v>
      </c>
      <c r="R88" s="32"/>
    </row>
    <row r="89" spans="2:18" s="18" customFormat="1" ht="13.5" customHeight="1">
      <c r="B89" s="19"/>
      <c r="Q89" s="24"/>
      <c r="R89" s="32"/>
    </row>
    <row r="90" spans="1:18" s="18" customFormat="1" ht="13.5" customHeight="1">
      <c r="A90" s="18" t="s">
        <v>201</v>
      </c>
      <c r="B90" s="19"/>
      <c r="C90" s="17">
        <v>2</v>
      </c>
      <c r="E90" s="17">
        <v>0</v>
      </c>
      <c r="G90" s="17">
        <v>18092</v>
      </c>
      <c r="I90" s="17">
        <v>0</v>
      </c>
      <c r="K90" s="17">
        <f aca="true" t="shared" si="1" ref="K90:K150">IF(SUM(C90:I90)=SUM(M90:Q90),SUM(C90:I90),SUM(M90:Q90)-SUM(C90:I90))</f>
        <v>18094</v>
      </c>
      <c r="M90" s="17">
        <v>0</v>
      </c>
      <c r="O90" s="17">
        <v>18094</v>
      </c>
      <c r="Q90" s="17">
        <v>0</v>
      </c>
      <c r="R90" s="32"/>
    </row>
    <row r="91" spans="2:18" s="18" customFormat="1" ht="13.5" customHeight="1">
      <c r="B91" s="19"/>
      <c r="R91" s="32"/>
    </row>
    <row r="92" spans="1:18" s="18" customFormat="1" ht="13.5" customHeight="1">
      <c r="A92" s="18" t="s">
        <v>20</v>
      </c>
      <c r="B92" s="19" t="s">
        <v>15</v>
      </c>
      <c r="C92" s="18" t="s">
        <v>15</v>
      </c>
      <c r="E92" s="18" t="s">
        <v>15</v>
      </c>
      <c r="G92" s="18" t="s">
        <v>15</v>
      </c>
      <c r="I92" s="18" t="s">
        <v>15</v>
      </c>
      <c r="M92" s="18" t="s">
        <v>15</v>
      </c>
      <c r="O92" s="18" t="s">
        <v>15</v>
      </c>
      <c r="Q92" s="18" t="s">
        <v>15</v>
      </c>
      <c r="R92" s="32"/>
    </row>
    <row r="93" spans="1:18" s="18" customFormat="1" ht="13.5" customHeight="1">
      <c r="A93" s="18" t="s">
        <v>291</v>
      </c>
      <c r="B93" s="19" t="s">
        <v>15</v>
      </c>
      <c r="C93" s="18">
        <v>738223</v>
      </c>
      <c r="E93" s="18">
        <v>76335</v>
      </c>
      <c r="G93" s="18">
        <v>54661</v>
      </c>
      <c r="I93" s="18">
        <v>0</v>
      </c>
      <c r="K93" s="18">
        <f>IF(SUM(C93:I93)=SUM(M93:Q93),SUM(C93:I93),SUM(M93:Q93)-SUM(C93:I93))</f>
        <v>869219</v>
      </c>
      <c r="M93" s="18">
        <v>574556</v>
      </c>
      <c r="O93" s="18">
        <v>238767</v>
      </c>
      <c r="Q93" s="18">
        <v>55896</v>
      </c>
      <c r="R93" s="32"/>
    </row>
    <row r="94" spans="1:18" s="18" customFormat="1" ht="13.5" customHeight="1">
      <c r="A94" s="18" t="s">
        <v>41</v>
      </c>
      <c r="B94" s="19" t="s">
        <v>15</v>
      </c>
      <c r="C94" s="18">
        <v>737223</v>
      </c>
      <c r="E94" s="18">
        <v>32945</v>
      </c>
      <c r="G94" s="18">
        <v>32383</v>
      </c>
      <c r="I94" s="18">
        <v>13312</v>
      </c>
      <c r="K94" s="18">
        <f t="shared" si="1"/>
        <v>815863</v>
      </c>
      <c r="M94" s="18">
        <v>649126</v>
      </c>
      <c r="O94" s="18">
        <v>155406</v>
      </c>
      <c r="Q94" s="18">
        <v>11331</v>
      </c>
      <c r="R94" s="32"/>
    </row>
    <row r="95" spans="1:18" s="18" customFormat="1" ht="13.5" customHeight="1">
      <c r="A95" s="18" t="s">
        <v>69</v>
      </c>
      <c r="B95" s="19" t="s">
        <v>15</v>
      </c>
      <c r="C95" s="21">
        <v>0</v>
      </c>
      <c r="E95" s="21">
        <v>0</v>
      </c>
      <c r="G95" s="21">
        <v>42036</v>
      </c>
      <c r="I95" s="21">
        <v>3200</v>
      </c>
      <c r="K95" s="18">
        <f t="shared" si="1"/>
        <v>45236</v>
      </c>
      <c r="M95" s="21">
        <v>16558</v>
      </c>
      <c r="O95" s="21">
        <v>28678</v>
      </c>
      <c r="Q95" s="21">
        <v>0</v>
      </c>
      <c r="R95" s="32"/>
    </row>
    <row r="96" spans="1:18" s="18" customFormat="1" ht="13.5" customHeight="1">
      <c r="A96" s="18" t="s">
        <v>275</v>
      </c>
      <c r="B96" s="19"/>
      <c r="C96" s="17">
        <v>125008</v>
      </c>
      <c r="E96" s="17">
        <v>0</v>
      </c>
      <c r="G96" s="17">
        <v>4538</v>
      </c>
      <c r="I96" s="17">
        <v>0</v>
      </c>
      <c r="K96" s="17">
        <f t="shared" si="1"/>
        <v>129546</v>
      </c>
      <c r="M96" s="17">
        <v>55426</v>
      </c>
      <c r="O96" s="17">
        <v>74120</v>
      </c>
      <c r="Q96" s="17">
        <v>0</v>
      </c>
      <c r="R96" s="32"/>
    </row>
    <row r="97" spans="1:18" s="18" customFormat="1" ht="13.5" customHeight="1">
      <c r="A97" s="18" t="s">
        <v>164</v>
      </c>
      <c r="B97" s="19" t="s">
        <v>15</v>
      </c>
      <c r="C97" s="17">
        <f>SUM(C93:C96)</f>
        <v>1600454</v>
      </c>
      <c r="E97" s="17">
        <f>SUM(E93:E96)</f>
        <v>109280</v>
      </c>
      <c r="G97" s="17">
        <f>SUM(G93:G96)</f>
        <v>133618</v>
      </c>
      <c r="I97" s="17">
        <f>SUM(I93:I96)</f>
        <v>16512</v>
      </c>
      <c r="K97" s="20">
        <f t="shared" si="1"/>
        <v>1859864</v>
      </c>
      <c r="M97" s="17">
        <f>SUM(M93:M96)</f>
        <v>1295666</v>
      </c>
      <c r="O97" s="17">
        <f>SUM(O93:O96)</f>
        <v>496971</v>
      </c>
      <c r="Q97" s="17">
        <f>SUM(Q93:Q96)</f>
        <v>67227</v>
      </c>
      <c r="R97" s="32"/>
    </row>
    <row r="98" spans="2:18" s="18" customFormat="1" ht="13.5" customHeight="1">
      <c r="B98" s="19" t="s">
        <v>15</v>
      </c>
      <c r="R98" s="32"/>
    </row>
    <row r="99" spans="1:18" s="18" customFormat="1" ht="13.5" customHeight="1">
      <c r="A99" s="18" t="s">
        <v>21</v>
      </c>
      <c r="B99" s="19" t="s">
        <v>15</v>
      </c>
      <c r="C99" s="18" t="s">
        <v>15</v>
      </c>
      <c r="E99" s="18" t="s">
        <v>15</v>
      </c>
      <c r="G99" s="18" t="s">
        <v>15</v>
      </c>
      <c r="I99" s="18" t="s">
        <v>15</v>
      </c>
      <c r="M99" s="18" t="s">
        <v>15</v>
      </c>
      <c r="O99" s="18" t="s">
        <v>15</v>
      </c>
      <c r="Q99" s="18" t="s">
        <v>15</v>
      </c>
      <c r="R99" s="32"/>
    </row>
    <row r="100" spans="1:18" s="18" customFormat="1" ht="13.5" customHeight="1">
      <c r="A100" s="18" t="s">
        <v>70</v>
      </c>
      <c r="B100" s="19" t="s">
        <v>15</v>
      </c>
      <c r="C100" s="18">
        <v>0</v>
      </c>
      <c r="E100" s="18">
        <v>0</v>
      </c>
      <c r="G100" s="18">
        <v>199063</v>
      </c>
      <c r="I100" s="18">
        <v>82100</v>
      </c>
      <c r="K100" s="18">
        <v>281163</v>
      </c>
      <c r="M100" s="18">
        <v>183572</v>
      </c>
      <c r="O100" s="18">
        <v>97591</v>
      </c>
      <c r="Q100" s="18">
        <v>0</v>
      </c>
      <c r="R100" s="32"/>
    </row>
    <row r="101" spans="1:18" s="18" customFormat="1" ht="13.5" customHeight="1">
      <c r="A101" s="18" t="s">
        <v>71</v>
      </c>
      <c r="B101" s="19" t="s">
        <v>15</v>
      </c>
      <c r="C101" s="18">
        <v>20353</v>
      </c>
      <c r="E101" s="18">
        <v>19341</v>
      </c>
      <c r="G101" s="18">
        <v>17950</v>
      </c>
      <c r="I101" s="18">
        <v>1320</v>
      </c>
      <c r="K101" s="18">
        <f>IF(SUM(C101:I101)=SUM(M101:Q101),SUM(C101:I101),SUM(M101:Q101)-SUM(C101:I101))</f>
        <v>58964</v>
      </c>
      <c r="M101" s="18">
        <v>35126</v>
      </c>
      <c r="O101" s="18">
        <v>17422</v>
      </c>
      <c r="Q101" s="18">
        <v>6416</v>
      </c>
      <c r="R101" s="32"/>
    </row>
    <row r="102" spans="1:18" s="18" customFormat="1" ht="13.5" customHeight="1">
      <c r="A102" s="18" t="s">
        <v>72</v>
      </c>
      <c r="B102" s="19" t="s">
        <v>15</v>
      </c>
      <c r="C102" s="18">
        <v>34478</v>
      </c>
      <c r="E102" s="18">
        <v>0</v>
      </c>
      <c r="G102" s="18">
        <v>35835</v>
      </c>
      <c r="I102" s="18">
        <v>8242</v>
      </c>
      <c r="K102" s="18">
        <f t="shared" si="1"/>
        <v>78555</v>
      </c>
      <c r="M102" s="18">
        <v>9488</v>
      </c>
      <c r="O102" s="18">
        <v>69067</v>
      </c>
      <c r="Q102" s="18">
        <v>0</v>
      </c>
      <c r="R102" s="32"/>
    </row>
    <row r="103" spans="1:18" s="18" customFormat="1" ht="13.5" customHeight="1">
      <c r="A103" s="18" t="s">
        <v>102</v>
      </c>
      <c r="B103" s="19"/>
      <c r="C103" s="18">
        <v>0</v>
      </c>
      <c r="E103" s="18">
        <v>0</v>
      </c>
      <c r="G103" s="18">
        <v>20582</v>
      </c>
      <c r="I103" s="18">
        <v>0</v>
      </c>
      <c r="K103" s="18">
        <f t="shared" si="1"/>
        <v>20582</v>
      </c>
      <c r="M103" s="18">
        <v>11040</v>
      </c>
      <c r="O103" s="18">
        <v>9542</v>
      </c>
      <c r="Q103" s="18">
        <v>0</v>
      </c>
      <c r="R103" s="32"/>
    </row>
    <row r="104" spans="1:18" s="18" customFormat="1" ht="13.5" customHeight="1">
      <c r="A104" s="18" t="s">
        <v>41</v>
      </c>
      <c r="B104" s="19"/>
      <c r="C104" s="18">
        <v>0</v>
      </c>
      <c r="E104" s="18">
        <v>353651</v>
      </c>
      <c r="G104" s="18">
        <v>135947</v>
      </c>
      <c r="I104" s="18">
        <v>98388</v>
      </c>
      <c r="K104" s="18">
        <f t="shared" si="1"/>
        <v>587986</v>
      </c>
      <c r="M104" s="18">
        <v>421435</v>
      </c>
      <c r="O104" s="18">
        <v>62762</v>
      </c>
      <c r="Q104" s="18">
        <v>103789</v>
      </c>
      <c r="R104" s="32"/>
    </row>
    <row r="105" spans="1:18" s="18" customFormat="1" ht="13.5" customHeight="1">
      <c r="A105" s="18" t="s">
        <v>235</v>
      </c>
      <c r="B105" s="19"/>
      <c r="C105" s="18">
        <v>206378</v>
      </c>
      <c r="E105" s="18">
        <v>0</v>
      </c>
      <c r="G105" s="18">
        <v>0</v>
      </c>
      <c r="I105" s="18">
        <v>0</v>
      </c>
      <c r="K105" s="18">
        <f t="shared" si="1"/>
        <v>206378</v>
      </c>
      <c r="M105" s="18">
        <v>0</v>
      </c>
      <c r="O105" s="18">
        <v>206378</v>
      </c>
      <c r="Q105" s="18">
        <v>0</v>
      </c>
      <c r="R105" s="32"/>
    </row>
    <row r="106" spans="1:18" s="18" customFormat="1" ht="13.5" customHeight="1">
      <c r="A106" s="18" t="s">
        <v>73</v>
      </c>
      <c r="B106" s="19" t="s">
        <v>15</v>
      </c>
      <c r="C106" s="18">
        <v>55184</v>
      </c>
      <c r="E106" s="18">
        <v>2209</v>
      </c>
      <c r="G106" s="18">
        <v>232916</v>
      </c>
      <c r="I106" s="18">
        <v>12380</v>
      </c>
      <c r="K106" s="18">
        <f t="shared" si="1"/>
        <v>302689</v>
      </c>
      <c r="M106" s="18">
        <v>120073</v>
      </c>
      <c r="O106" s="18">
        <v>182616</v>
      </c>
      <c r="Q106" s="18">
        <v>0</v>
      </c>
      <c r="R106" s="32"/>
    </row>
    <row r="107" spans="1:18" s="18" customFormat="1" ht="13.5" customHeight="1">
      <c r="A107" s="18" t="s">
        <v>74</v>
      </c>
      <c r="B107" s="19" t="s">
        <v>15</v>
      </c>
      <c r="C107" s="17">
        <v>0</v>
      </c>
      <c r="E107" s="17">
        <v>0</v>
      </c>
      <c r="G107" s="17">
        <v>135283</v>
      </c>
      <c r="I107" s="17">
        <v>0</v>
      </c>
      <c r="K107" s="17">
        <f t="shared" si="1"/>
        <v>135283</v>
      </c>
      <c r="M107" s="17">
        <v>25653</v>
      </c>
      <c r="O107" s="17">
        <v>109630</v>
      </c>
      <c r="Q107" s="17">
        <v>0</v>
      </c>
      <c r="R107" s="32"/>
    </row>
    <row r="108" spans="1:18" s="18" customFormat="1" ht="13.5" customHeight="1">
      <c r="A108" s="18" t="s">
        <v>165</v>
      </c>
      <c r="B108" s="19" t="s">
        <v>15</v>
      </c>
      <c r="C108" s="20">
        <f>SUM(C100:C107)</f>
        <v>316393</v>
      </c>
      <c r="E108" s="20">
        <f>SUM(E100:E107)</f>
        <v>375201</v>
      </c>
      <c r="G108" s="20">
        <f>SUM(G100:G107)</f>
        <v>777576</v>
      </c>
      <c r="I108" s="20">
        <f>SUM(I100:I107)</f>
        <v>202430</v>
      </c>
      <c r="K108" s="20">
        <f t="shared" si="1"/>
        <v>1671600</v>
      </c>
      <c r="M108" s="17">
        <f>IF(SUM(M100:M107)=0,"         --",(SUM(M100:M107)))</f>
        <v>806387</v>
      </c>
      <c r="O108" s="17">
        <f>IF(SUM(O100:O107)=0,"         --",(SUM(O100:O107)))</f>
        <v>755008</v>
      </c>
      <c r="Q108" s="17">
        <f>IF(SUM(Q100:Q107)=0,"        --",(SUM(Q100:Q107)))</f>
        <v>110205</v>
      </c>
      <c r="R108" s="32"/>
    </row>
    <row r="109" spans="2:18" s="18" customFormat="1" ht="13.5" customHeight="1">
      <c r="B109" s="19" t="s">
        <v>15</v>
      </c>
      <c r="R109" s="32"/>
    </row>
    <row r="110" spans="1:18" s="18" customFormat="1" ht="13.5" customHeight="1">
      <c r="A110" s="18" t="s">
        <v>267</v>
      </c>
      <c r="B110" s="19"/>
      <c r="C110" s="17">
        <v>658313</v>
      </c>
      <c r="E110" s="17">
        <v>350678</v>
      </c>
      <c r="G110" s="17">
        <v>453129</v>
      </c>
      <c r="I110" s="17">
        <v>14266</v>
      </c>
      <c r="K110" s="17">
        <f t="shared" si="1"/>
        <v>1476386</v>
      </c>
      <c r="M110" s="17">
        <v>889416</v>
      </c>
      <c r="O110" s="17">
        <v>486474</v>
      </c>
      <c r="Q110" s="17">
        <v>100496</v>
      </c>
      <c r="R110" s="32"/>
    </row>
    <row r="111" spans="2:18" s="18" customFormat="1" ht="13.5" customHeight="1">
      <c r="B111" s="19"/>
      <c r="R111" s="32"/>
    </row>
    <row r="112" spans="1:18" s="18" customFormat="1" ht="13.5" customHeight="1">
      <c r="A112" s="18" t="s">
        <v>75</v>
      </c>
      <c r="B112" s="19" t="s">
        <v>15</v>
      </c>
      <c r="C112" s="17">
        <v>10000</v>
      </c>
      <c r="E112" s="17">
        <v>1830</v>
      </c>
      <c r="G112" s="17">
        <v>0</v>
      </c>
      <c r="I112" s="17">
        <v>0</v>
      </c>
      <c r="K112" s="17">
        <f t="shared" si="1"/>
        <v>11830</v>
      </c>
      <c r="M112" s="17">
        <v>1715</v>
      </c>
      <c r="O112" s="17">
        <v>10000</v>
      </c>
      <c r="Q112" s="17">
        <v>115</v>
      </c>
      <c r="R112" s="32"/>
    </row>
    <row r="113" spans="2:18" s="18" customFormat="1" ht="13.5" customHeight="1">
      <c r="B113" s="19" t="s">
        <v>15</v>
      </c>
      <c r="R113" s="32"/>
    </row>
    <row r="114" spans="1:18" s="18" customFormat="1" ht="13.5" customHeight="1">
      <c r="A114" s="18" t="s">
        <v>76</v>
      </c>
      <c r="B114" s="19" t="s">
        <v>15</v>
      </c>
      <c r="C114" s="17">
        <v>0</v>
      </c>
      <c r="E114" s="17">
        <v>0</v>
      </c>
      <c r="G114" s="17">
        <v>39202</v>
      </c>
      <c r="I114" s="17">
        <v>33108</v>
      </c>
      <c r="K114" s="17">
        <f t="shared" si="1"/>
        <v>72310</v>
      </c>
      <c r="M114" s="17">
        <v>31200</v>
      </c>
      <c r="O114" s="17">
        <v>41110</v>
      </c>
      <c r="Q114" s="17">
        <v>0</v>
      </c>
      <c r="R114" s="32"/>
    </row>
    <row r="115" spans="2:18" s="18" customFormat="1" ht="13.5" customHeight="1">
      <c r="B115" s="19" t="s">
        <v>15</v>
      </c>
      <c r="R115" s="32"/>
    </row>
    <row r="116" spans="1:18" s="18" customFormat="1" ht="13.5" customHeight="1">
      <c r="A116" s="18" t="s">
        <v>155</v>
      </c>
      <c r="B116" s="19" t="s">
        <v>15</v>
      </c>
      <c r="C116" s="17">
        <v>0</v>
      </c>
      <c r="E116" s="17">
        <v>60836</v>
      </c>
      <c r="G116" s="17">
        <v>0</v>
      </c>
      <c r="I116" s="17">
        <v>0</v>
      </c>
      <c r="K116" s="17">
        <f t="shared" si="1"/>
        <v>60836</v>
      </c>
      <c r="M116" s="17">
        <v>5836</v>
      </c>
      <c r="O116" s="17">
        <v>42076</v>
      </c>
      <c r="Q116" s="17">
        <v>12924</v>
      </c>
      <c r="R116" s="32"/>
    </row>
    <row r="117" spans="2:18" s="18" customFormat="1" ht="13.5" customHeight="1">
      <c r="B117" s="19" t="s">
        <v>15</v>
      </c>
      <c r="R117" s="32"/>
    </row>
    <row r="118" spans="1:18" s="18" customFormat="1" ht="13.5" customHeight="1">
      <c r="A118" s="18" t="s">
        <v>77</v>
      </c>
      <c r="B118" s="19" t="s">
        <v>15</v>
      </c>
      <c r="C118" s="17">
        <v>0</v>
      </c>
      <c r="E118" s="17">
        <v>6713</v>
      </c>
      <c r="G118" s="17">
        <v>126637</v>
      </c>
      <c r="I118" s="17">
        <v>0</v>
      </c>
      <c r="K118" s="17">
        <f t="shared" si="1"/>
        <v>133350</v>
      </c>
      <c r="M118" s="17">
        <v>121729</v>
      </c>
      <c r="O118" s="17">
        <v>11201</v>
      </c>
      <c r="Q118" s="17">
        <v>420</v>
      </c>
      <c r="R118" s="32"/>
    </row>
    <row r="119" spans="2:18" s="18" customFormat="1" ht="13.5" customHeight="1">
      <c r="B119" s="19" t="s">
        <v>15</v>
      </c>
      <c r="R119" s="32"/>
    </row>
    <row r="120" spans="1:18" s="18" customFormat="1" ht="13.5" customHeight="1">
      <c r="A120" s="18" t="s">
        <v>22</v>
      </c>
      <c r="B120" s="19" t="s">
        <v>15</v>
      </c>
      <c r="C120" s="18" t="s">
        <v>15</v>
      </c>
      <c r="E120" s="18" t="s">
        <v>15</v>
      </c>
      <c r="G120" s="18" t="s">
        <v>15</v>
      </c>
      <c r="I120" s="18" t="s">
        <v>15</v>
      </c>
      <c r="M120" s="18" t="s">
        <v>15</v>
      </c>
      <c r="O120" s="18" t="s">
        <v>15</v>
      </c>
      <c r="Q120" s="18" t="s">
        <v>15</v>
      </c>
      <c r="R120" s="32"/>
    </row>
    <row r="121" spans="1:18" s="18" customFormat="1" ht="13.5" customHeight="1">
      <c r="A121" s="18" t="s">
        <v>78</v>
      </c>
      <c r="B121" s="19" t="s">
        <v>15</v>
      </c>
      <c r="C121" s="18">
        <v>0</v>
      </c>
      <c r="E121" s="18">
        <v>0</v>
      </c>
      <c r="G121" s="18">
        <v>20731</v>
      </c>
      <c r="I121" s="18">
        <v>10777</v>
      </c>
      <c r="K121" s="18">
        <f t="shared" si="1"/>
        <v>31508</v>
      </c>
      <c r="M121" s="18">
        <v>19720</v>
      </c>
      <c r="O121" s="18">
        <v>11788</v>
      </c>
      <c r="Q121" s="18">
        <v>0</v>
      </c>
      <c r="R121" s="32"/>
    </row>
    <row r="122" spans="1:18" s="18" customFormat="1" ht="13.5" customHeight="1">
      <c r="A122" s="18" t="s">
        <v>79</v>
      </c>
      <c r="B122" s="19" t="s">
        <v>15</v>
      </c>
      <c r="C122" s="18">
        <v>0</v>
      </c>
      <c r="E122" s="18">
        <v>0</v>
      </c>
      <c r="G122" s="18">
        <v>11513</v>
      </c>
      <c r="I122" s="18">
        <v>69461</v>
      </c>
      <c r="K122" s="18">
        <f t="shared" si="1"/>
        <v>80974</v>
      </c>
      <c r="M122" s="18">
        <v>18441</v>
      </c>
      <c r="O122" s="18">
        <v>62533</v>
      </c>
      <c r="Q122" s="18">
        <v>0</v>
      </c>
      <c r="R122" s="32"/>
    </row>
    <row r="123" spans="1:18" s="18" customFormat="1" ht="13.5" customHeight="1">
      <c r="A123" s="18" t="s">
        <v>41</v>
      </c>
      <c r="B123" s="19" t="s">
        <v>15</v>
      </c>
      <c r="C123" s="18">
        <v>0</v>
      </c>
      <c r="E123" s="18">
        <v>12580</v>
      </c>
      <c r="G123" s="18">
        <v>35164</v>
      </c>
      <c r="I123" s="18">
        <v>4932</v>
      </c>
      <c r="K123" s="18">
        <f t="shared" si="1"/>
        <v>52676</v>
      </c>
      <c r="M123" s="18">
        <v>22315</v>
      </c>
      <c r="O123" s="18">
        <v>29575</v>
      </c>
      <c r="Q123" s="18">
        <v>786</v>
      </c>
      <c r="R123" s="32"/>
    </row>
    <row r="124" spans="1:18" s="18" customFormat="1" ht="13.5" customHeight="1">
      <c r="A124" s="18" t="s">
        <v>278</v>
      </c>
      <c r="B124" s="19" t="s">
        <v>15</v>
      </c>
      <c r="C124" s="18">
        <v>0</v>
      </c>
      <c r="E124" s="18">
        <v>0</v>
      </c>
      <c r="G124" s="18">
        <v>42486</v>
      </c>
      <c r="I124" s="18">
        <v>252059</v>
      </c>
      <c r="K124" s="18">
        <f t="shared" si="1"/>
        <v>294545</v>
      </c>
      <c r="M124" s="18">
        <v>155225</v>
      </c>
      <c r="O124" s="18">
        <v>139320</v>
      </c>
      <c r="R124" s="32"/>
    </row>
    <row r="125" spans="1:18" s="18" customFormat="1" ht="13.5" customHeight="1">
      <c r="A125" s="18" t="s">
        <v>238</v>
      </c>
      <c r="B125" s="19" t="s">
        <v>15</v>
      </c>
      <c r="C125" s="17">
        <v>35620</v>
      </c>
      <c r="E125" s="17">
        <v>0</v>
      </c>
      <c r="G125" s="17">
        <v>9700</v>
      </c>
      <c r="I125" s="17">
        <v>19579</v>
      </c>
      <c r="K125" s="17">
        <f t="shared" si="1"/>
        <v>64899</v>
      </c>
      <c r="M125" s="17">
        <v>61668</v>
      </c>
      <c r="O125" s="17">
        <v>3231</v>
      </c>
      <c r="Q125" s="17">
        <v>0</v>
      </c>
      <c r="R125" s="32"/>
    </row>
    <row r="126" spans="1:18" s="18" customFormat="1" ht="13.5" customHeight="1">
      <c r="A126" s="18" t="s">
        <v>166</v>
      </c>
      <c r="B126" s="19" t="s">
        <v>15</v>
      </c>
      <c r="C126" s="17">
        <f>SUM(C121:C125)</f>
        <v>35620</v>
      </c>
      <c r="E126" s="17">
        <f>SUM(E121:E125)</f>
        <v>12580</v>
      </c>
      <c r="G126" s="17">
        <f>SUM(G121:G125)</f>
        <v>119594</v>
      </c>
      <c r="I126" s="17">
        <f>SUM(I121:I125)</f>
        <v>356808</v>
      </c>
      <c r="K126" s="20">
        <f t="shared" si="1"/>
        <v>524602</v>
      </c>
      <c r="M126" s="17">
        <f>SUM(M121:M125)</f>
        <v>277369</v>
      </c>
      <c r="O126" s="17">
        <f>SUM(O121:O125)</f>
        <v>246447</v>
      </c>
      <c r="Q126" s="17">
        <f>SUM(Q121:Q125)</f>
        <v>786</v>
      </c>
      <c r="R126" s="32"/>
    </row>
    <row r="127" spans="2:18" s="18" customFormat="1" ht="13.5" customHeight="1">
      <c r="B127" s="19" t="s">
        <v>15</v>
      </c>
      <c r="R127" s="32"/>
    </row>
    <row r="128" spans="1:18" s="18" customFormat="1" ht="13.5" customHeight="1">
      <c r="A128" s="18" t="s">
        <v>231</v>
      </c>
      <c r="B128" s="19"/>
      <c r="R128" s="32"/>
    </row>
    <row r="129" spans="1:18" s="18" customFormat="1" ht="13.5" customHeight="1">
      <c r="A129" s="18" t="s">
        <v>208</v>
      </c>
      <c r="B129" s="19"/>
      <c r="C129" s="18">
        <v>0</v>
      </c>
      <c r="E129" s="18">
        <v>53527</v>
      </c>
      <c r="G129" s="18">
        <v>0</v>
      </c>
      <c r="I129" s="18">
        <v>0</v>
      </c>
      <c r="K129" s="18">
        <f t="shared" si="1"/>
        <v>53527</v>
      </c>
      <c r="M129" s="18">
        <v>4202</v>
      </c>
      <c r="O129" s="18">
        <v>47162</v>
      </c>
      <c r="Q129" s="18">
        <v>2163</v>
      </c>
      <c r="R129" s="32"/>
    </row>
    <row r="130" spans="1:18" s="18" customFormat="1" ht="13.5" customHeight="1">
      <c r="A130" s="18" t="s">
        <v>207</v>
      </c>
      <c r="B130" s="19"/>
      <c r="C130" s="18">
        <v>0</v>
      </c>
      <c r="E130" s="18">
        <v>23179</v>
      </c>
      <c r="G130" s="18">
        <v>30534</v>
      </c>
      <c r="I130" s="18">
        <v>1968893</v>
      </c>
      <c r="K130" s="18">
        <f t="shared" si="1"/>
        <v>2022606</v>
      </c>
      <c r="M130" s="18">
        <v>1298610</v>
      </c>
      <c r="O130" s="18">
        <v>719212</v>
      </c>
      <c r="Q130" s="18">
        <v>4784</v>
      </c>
      <c r="R130" s="32"/>
    </row>
    <row r="131" spans="1:18" s="18" customFormat="1" ht="13.5" customHeight="1">
      <c r="A131" s="18" t="s">
        <v>41</v>
      </c>
      <c r="B131" s="19"/>
      <c r="C131" s="18">
        <v>0</v>
      </c>
      <c r="E131" s="18">
        <v>0</v>
      </c>
      <c r="G131" s="18">
        <v>0</v>
      </c>
      <c r="I131" s="18">
        <v>48856</v>
      </c>
      <c r="K131" s="18">
        <f t="shared" si="1"/>
        <v>48856</v>
      </c>
      <c r="M131" s="18">
        <v>11873</v>
      </c>
      <c r="O131" s="18">
        <v>36983</v>
      </c>
      <c r="Q131" s="18">
        <v>0</v>
      </c>
      <c r="R131" s="32"/>
    </row>
    <row r="132" spans="1:18" s="18" customFormat="1" ht="13.5" customHeight="1">
      <c r="A132" s="18" t="s">
        <v>209</v>
      </c>
      <c r="B132" s="19"/>
      <c r="C132" s="21">
        <v>0</v>
      </c>
      <c r="E132" s="18">
        <v>20924875</v>
      </c>
      <c r="G132" s="18">
        <v>429773</v>
      </c>
      <c r="I132" s="18">
        <v>87181</v>
      </c>
      <c r="K132" s="17">
        <f t="shared" si="1"/>
        <v>21441829</v>
      </c>
      <c r="M132" s="18">
        <v>6320643</v>
      </c>
      <c r="O132" s="18">
        <v>11929130</v>
      </c>
      <c r="Q132" s="18">
        <v>3192056</v>
      </c>
      <c r="R132" s="32"/>
    </row>
    <row r="133" spans="1:18" s="18" customFormat="1" ht="13.5" customHeight="1">
      <c r="A133" s="18" t="s">
        <v>204</v>
      </c>
      <c r="B133" s="19"/>
      <c r="C133" s="20">
        <f>SUM(C129:C132)</f>
        <v>0</v>
      </c>
      <c r="E133" s="20">
        <f>SUM(E129:E132)</f>
        <v>21001581</v>
      </c>
      <c r="G133" s="20">
        <f>SUM(G129:G132)</f>
        <v>460307</v>
      </c>
      <c r="I133" s="20">
        <f>SUM(I129:I132)</f>
        <v>2104930</v>
      </c>
      <c r="K133" s="20">
        <f t="shared" si="1"/>
        <v>23566818</v>
      </c>
      <c r="M133" s="20">
        <f>SUM(M129:M132)</f>
        <v>7635328</v>
      </c>
      <c r="O133" s="20">
        <f>SUM(O129:O132)</f>
        <v>12732487</v>
      </c>
      <c r="Q133" s="20">
        <f>SUM(Q129:Q132)</f>
        <v>3199003</v>
      </c>
      <c r="R133" s="32"/>
    </row>
    <row r="134" spans="2:18" s="18" customFormat="1" ht="13.5" customHeight="1">
      <c r="B134" s="19"/>
      <c r="R134" s="32"/>
    </row>
    <row r="135" spans="1:18" s="18" customFormat="1" ht="13.5" customHeight="1">
      <c r="A135" s="18" t="s">
        <v>81</v>
      </c>
      <c r="B135" s="19" t="s">
        <v>15</v>
      </c>
      <c r="C135" s="17">
        <v>117260</v>
      </c>
      <c r="E135" s="17">
        <v>3248</v>
      </c>
      <c r="G135" s="17">
        <v>2460</v>
      </c>
      <c r="I135" s="17">
        <v>37641</v>
      </c>
      <c r="K135" s="17">
        <f t="shared" si="1"/>
        <v>160609</v>
      </c>
      <c r="M135" s="17">
        <v>89434</v>
      </c>
      <c r="O135" s="17">
        <v>32410</v>
      </c>
      <c r="Q135" s="17">
        <v>38765</v>
      </c>
      <c r="R135" s="32"/>
    </row>
    <row r="136" spans="2:18" s="18" customFormat="1" ht="13.5" customHeight="1">
      <c r="B136" s="19"/>
      <c r="C136" s="21"/>
      <c r="E136" s="21"/>
      <c r="G136" s="21"/>
      <c r="I136" s="21"/>
      <c r="M136" s="21"/>
      <c r="O136" s="21"/>
      <c r="Q136" s="21"/>
      <c r="R136" s="32"/>
    </row>
    <row r="137" spans="1:18" s="18" customFormat="1" ht="13.5" customHeight="1">
      <c r="A137" s="18" t="s">
        <v>290</v>
      </c>
      <c r="B137" s="19"/>
      <c r="C137" s="17">
        <v>81647</v>
      </c>
      <c r="E137" s="17">
        <v>409984</v>
      </c>
      <c r="G137" s="17">
        <v>171701</v>
      </c>
      <c r="I137" s="17">
        <v>110029</v>
      </c>
      <c r="K137" s="17">
        <f t="shared" si="1"/>
        <v>773361</v>
      </c>
      <c r="M137" s="17">
        <v>440357</v>
      </c>
      <c r="O137" s="17">
        <v>269294</v>
      </c>
      <c r="Q137" s="17">
        <v>63710</v>
      </c>
      <c r="R137" s="32"/>
    </row>
    <row r="138" spans="2:18" s="18" customFormat="1" ht="13.5" customHeight="1">
      <c r="B138" s="19" t="s">
        <v>15</v>
      </c>
      <c r="R138" s="32"/>
    </row>
    <row r="139" spans="1:18" s="18" customFormat="1" ht="13.5" customHeight="1">
      <c r="A139" s="18" t="s">
        <v>82</v>
      </c>
      <c r="B139" s="19" t="s">
        <v>15</v>
      </c>
      <c r="C139" s="17">
        <v>17384</v>
      </c>
      <c r="E139" s="17">
        <v>0</v>
      </c>
      <c r="G139" s="17">
        <v>0</v>
      </c>
      <c r="I139" s="17">
        <v>0</v>
      </c>
      <c r="K139" s="17">
        <f t="shared" si="1"/>
        <v>17384</v>
      </c>
      <c r="M139" s="17">
        <v>17384</v>
      </c>
      <c r="O139" s="17"/>
      <c r="Q139" s="17">
        <v>0</v>
      </c>
      <c r="R139" s="32"/>
    </row>
    <row r="140" spans="2:18" s="18" customFormat="1" ht="13.5" customHeight="1">
      <c r="B140" s="19" t="s">
        <v>15</v>
      </c>
      <c r="R140" s="32"/>
    </row>
    <row r="141" spans="1:18" s="18" customFormat="1" ht="13.5" customHeight="1">
      <c r="A141" s="18" t="s">
        <v>83</v>
      </c>
      <c r="B141" s="19" t="s">
        <v>15</v>
      </c>
      <c r="C141" s="17">
        <v>0</v>
      </c>
      <c r="E141" s="17">
        <v>0</v>
      </c>
      <c r="G141" s="17">
        <v>0</v>
      </c>
      <c r="I141" s="17">
        <v>3803541</v>
      </c>
      <c r="K141" s="17">
        <f t="shared" si="1"/>
        <v>3803541</v>
      </c>
      <c r="M141" s="17">
        <v>717407</v>
      </c>
      <c r="O141" s="17">
        <v>3086134</v>
      </c>
      <c r="Q141" s="17">
        <v>0</v>
      </c>
      <c r="R141" s="32"/>
    </row>
    <row r="142" spans="2:18" s="18" customFormat="1" ht="13.5" customHeight="1">
      <c r="B142" s="19" t="s">
        <v>15</v>
      </c>
      <c r="R142" s="32"/>
    </row>
    <row r="143" spans="1:18" s="18" customFormat="1" ht="13.5" customHeight="1">
      <c r="A143" s="18" t="s">
        <v>84</v>
      </c>
      <c r="B143" s="19" t="s">
        <v>15</v>
      </c>
      <c r="C143" s="17">
        <v>0</v>
      </c>
      <c r="E143" s="17">
        <v>348264</v>
      </c>
      <c r="G143" s="17">
        <v>41661</v>
      </c>
      <c r="I143" s="17">
        <v>10000</v>
      </c>
      <c r="K143" s="17">
        <f t="shared" si="1"/>
        <v>399925</v>
      </c>
      <c r="M143" s="17">
        <v>310199</v>
      </c>
      <c r="O143" s="17">
        <v>54590</v>
      </c>
      <c r="Q143" s="17">
        <v>35136</v>
      </c>
      <c r="R143" s="32"/>
    </row>
    <row r="144" spans="2:18" s="18" customFormat="1" ht="13.5" customHeight="1">
      <c r="B144" s="19" t="s">
        <v>15</v>
      </c>
      <c r="R144" s="32"/>
    </row>
    <row r="145" spans="1:18" s="18" customFormat="1" ht="13.5" customHeight="1">
      <c r="A145" s="18" t="s">
        <v>25</v>
      </c>
      <c r="B145" s="19" t="s">
        <v>15</v>
      </c>
      <c r="R145" s="32"/>
    </row>
    <row r="146" spans="1:18" s="18" customFormat="1" ht="13.5" customHeight="1">
      <c r="A146" s="18" t="s">
        <v>85</v>
      </c>
      <c r="B146" s="19" t="s">
        <v>15</v>
      </c>
      <c r="C146" s="18">
        <v>0</v>
      </c>
      <c r="E146" s="18">
        <v>0</v>
      </c>
      <c r="G146" s="18">
        <v>56963</v>
      </c>
      <c r="I146" s="18">
        <v>0</v>
      </c>
      <c r="K146" s="18">
        <f t="shared" si="1"/>
        <v>56963</v>
      </c>
      <c r="M146" s="18">
        <v>21743</v>
      </c>
      <c r="O146" s="18">
        <v>35220</v>
      </c>
      <c r="Q146" s="18">
        <v>0</v>
      </c>
      <c r="R146" s="32"/>
    </row>
    <row r="147" spans="1:18" s="18" customFormat="1" ht="13.5" customHeight="1">
      <c r="A147" s="18" t="s">
        <v>41</v>
      </c>
      <c r="B147" s="19" t="s">
        <v>15</v>
      </c>
      <c r="C147" s="18">
        <v>0</v>
      </c>
      <c r="E147" s="18">
        <v>6643</v>
      </c>
      <c r="G147" s="18">
        <v>103780</v>
      </c>
      <c r="I147" s="18">
        <v>6707</v>
      </c>
      <c r="K147" s="18">
        <f t="shared" si="1"/>
        <v>117130</v>
      </c>
      <c r="M147" s="18">
        <v>102311</v>
      </c>
      <c r="O147" s="18">
        <v>6716</v>
      </c>
      <c r="Q147" s="18">
        <v>8103</v>
      </c>
      <c r="R147" s="32"/>
    </row>
    <row r="148" spans="1:18" s="18" customFormat="1" ht="13.5" customHeight="1">
      <c r="A148" s="18" t="s">
        <v>156</v>
      </c>
      <c r="B148" s="19"/>
      <c r="C148" s="18">
        <v>0</v>
      </c>
      <c r="E148" s="18">
        <v>39226</v>
      </c>
      <c r="G148" s="18">
        <v>0</v>
      </c>
      <c r="I148" s="18">
        <v>0</v>
      </c>
      <c r="K148" s="18">
        <f t="shared" si="1"/>
        <v>39226</v>
      </c>
      <c r="M148" s="18">
        <v>12856</v>
      </c>
      <c r="O148" s="18">
        <v>24464</v>
      </c>
      <c r="Q148" s="18">
        <v>1906</v>
      </c>
      <c r="R148" s="32"/>
    </row>
    <row r="149" spans="1:18" s="21" customFormat="1" ht="13.5" customHeight="1">
      <c r="A149" s="18" t="s">
        <v>197</v>
      </c>
      <c r="B149" s="19"/>
      <c r="C149" s="17">
        <v>0</v>
      </c>
      <c r="D149" s="18"/>
      <c r="E149" s="17">
        <v>0</v>
      </c>
      <c r="F149" s="18"/>
      <c r="G149" s="17">
        <v>0</v>
      </c>
      <c r="H149" s="18"/>
      <c r="I149" s="17">
        <v>74626</v>
      </c>
      <c r="J149" s="18"/>
      <c r="K149" s="17">
        <f t="shared" si="1"/>
        <v>74626</v>
      </c>
      <c r="L149" s="18"/>
      <c r="M149" s="17">
        <v>0</v>
      </c>
      <c r="N149" s="18"/>
      <c r="O149" s="17">
        <v>74626</v>
      </c>
      <c r="P149" s="18"/>
      <c r="Q149" s="17">
        <v>0</v>
      </c>
      <c r="R149" s="33"/>
    </row>
    <row r="150" spans="1:18" s="18" customFormat="1" ht="13.5" customHeight="1">
      <c r="A150" s="18" t="s">
        <v>167</v>
      </c>
      <c r="B150" s="19" t="s">
        <v>15</v>
      </c>
      <c r="C150" s="17">
        <f>SUM(C146:C149)</f>
        <v>0</v>
      </c>
      <c r="E150" s="17">
        <f>SUM(E146:E149)</f>
        <v>45869</v>
      </c>
      <c r="G150" s="17">
        <f>SUM(G146:G149)</f>
        <v>160743</v>
      </c>
      <c r="I150" s="17">
        <f>SUM(I146:I149)</f>
        <v>81333</v>
      </c>
      <c r="K150" s="20">
        <f t="shared" si="1"/>
        <v>287945</v>
      </c>
      <c r="M150" s="17">
        <f>SUM(M146:M149)</f>
        <v>136910</v>
      </c>
      <c r="O150" s="17">
        <f>SUM(O146:O149)</f>
        <v>141026</v>
      </c>
      <c r="Q150" s="17">
        <f>SUM(Q146:Q149)</f>
        <v>10009</v>
      </c>
      <c r="R150" s="32"/>
    </row>
    <row r="151" spans="2:18" s="18" customFormat="1" ht="13.5" customHeight="1">
      <c r="B151" s="19" t="s">
        <v>15</v>
      </c>
      <c r="R151" s="32"/>
    </row>
    <row r="152" spans="1:18" s="18" customFormat="1" ht="13.5" customHeight="1">
      <c r="A152" s="18" t="s">
        <v>168</v>
      </c>
      <c r="B152" s="19" t="s">
        <v>15</v>
      </c>
      <c r="C152" s="17">
        <f>SUM(C150,C143,C141,C139,C137,C135,C133,C126,C118,C116,C114,C112,C110,C108,C97,C90,C88,C86,C81,C78,C65,C56,C38,C30,C18)</f>
        <v>5834754</v>
      </c>
      <c r="D152" s="27"/>
      <c r="E152" s="17">
        <f>SUM(E150,E143,E141,E139,E137,E135,E133,E126,E118,E116,E114,E112,E110,E108,E97,E90,E88,E86,E81,E78,E65,E56,E38,E30,E18)</f>
        <v>23141378</v>
      </c>
      <c r="F152" s="27"/>
      <c r="G152" s="17">
        <f>SUM(G150,G143,G141,G139,G137,G135,G133,G126,G118,G116,G114,G112,G110,G108,G97,G90,G88,G86,G81,G78,G65,G56,G38,G30,G18)</f>
        <v>4666290</v>
      </c>
      <c r="H152" s="27"/>
      <c r="I152" s="17">
        <f>SUM(I150,I143,I141,I139,I137,I135,I133,I126,I118,I116,I114,I112,I110,I108,I97,I90,I88,I86,I81,I78,I65,I56,I38,I30,I18)</f>
        <v>7827382</v>
      </c>
      <c r="J152" s="21"/>
      <c r="K152" s="17">
        <f>SUM(K150,K143,K141,K139,K137,K135,K133,K126,K118,K116,K114,K112,K110,K108,K97,K90,K88,K86,K81,K78,K65,K56,K38,K30,K18)</f>
        <v>41469804</v>
      </c>
      <c r="L152" s="21"/>
      <c r="M152" s="17">
        <f>SUM(M150,M143,M141,M139,M137,M135,M133,M126,M118,M116,M114,M112,M110,M108,M97,M90,M88,M86,M81,M78,M65,M56,M38,M30,M18)</f>
        <v>16637389</v>
      </c>
      <c r="N152" s="21"/>
      <c r="O152" s="17">
        <f>SUM(O150,O143,O141,O139,O137,O135,O133,O126,O118,O116,O114,O112,O110,O108,O97,O90,O88,O86,O81,O78,O65,O56,O38,O30,O18)</f>
        <v>20975289</v>
      </c>
      <c r="P152" s="27"/>
      <c r="Q152" s="17">
        <f>SUM(Q150,Q143,Q141,Q139,Q137,Q135,Q133,Q126,Q118,Q116,Q114,Q112,Q110,Q108,Q97,Q90,Q88,Q86,Q81,Q78,Q65,Q56,Q38,Q30,Q18)</f>
        <v>3857126</v>
      </c>
      <c r="R152" s="32"/>
    </row>
    <row r="153" spans="2:18" s="18" customFormat="1" ht="13.5" customHeight="1">
      <c r="B153" s="19" t="s">
        <v>15</v>
      </c>
      <c r="F153" s="27"/>
      <c r="R153" s="32"/>
    </row>
    <row r="154" spans="1:18" s="18" customFormat="1" ht="13.5" customHeight="1">
      <c r="A154" s="18" t="s">
        <v>23</v>
      </c>
      <c r="B154" s="19" t="s">
        <v>15</v>
      </c>
      <c r="C154" s="18" t="s">
        <v>15</v>
      </c>
      <c r="E154" s="18" t="s">
        <v>15</v>
      </c>
      <c r="G154" s="18" t="s">
        <v>15</v>
      </c>
      <c r="I154" s="18" t="s">
        <v>15</v>
      </c>
      <c r="M154" s="18" t="s">
        <v>15</v>
      </c>
      <c r="O154" s="18" t="s">
        <v>15</v>
      </c>
      <c r="Q154" s="18" t="s">
        <v>15</v>
      </c>
      <c r="R154" s="32"/>
    </row>
    <row r="155" spans="2:18" s="18" customFormat="1" ht="13.5" customHeight="1">
      <c r="B155" s="19"/>
      <c r="R155" s="32"/>
    </row>
    <row r="156" spans="1:18" s="18" customFormat="1" ht="13.5" customHeight="1">
      <c r="A156" s="18" t="s">
        <v>13</v>
      </c>
      <c r="B156" s="19" t="s">
        <v>15</v>
      </c>
      <c r="C156" s="18" t="s">
        <v>15</v>
      </c>
      <c r="E156" s="18" t="s">
        <v>15</v>
      </c>
      <c r="G156" s="18" t="s">
        <v>15</v>
      </c>
      <c r="I156" s="18" t="s">
        <v>15</v>
      </c>
      <c r="M156" s="18" t="s">
        <v>15</v>
      </c>
      <c r="O156" s="18" t="s">
        <v>15</v>
      </c>
      <c r="Q156" s="18" t="s">
        <v>15</v>
      </c>
      <c r="R156" s="32"/>
    </row>
    <row r="157" spans="1:18" s="18" customFormat="1" ht="13.5" customHeight="1">
      <c r="A157" s="18" t="s">
        <v>268</v>
      </c>
      <c r="B157" s="19" t="s">
        <v>15</v>
      </c>
      <c r="C157" s="18">
        <v>0</v>
      </c>
      <c r="E157" s="18">
        <v>0</v>
      </c>
      <c r="G157" s="18">
        <v>11000</v>
      </c>
      <c r="I157" s="18">
        <v>1000</v>
      </c>
      <c r="K157" s="18">
        <f>IF(SUM(C157:I157)=SUM(M157:Q157),SUM(C157:I157),SUM(M157:Q157)-SUM(C157:I157))</f>
        <v>12000</v>
      </c>
      <c r="M157" s="18">
        <v>6000</v>
      </c>
      <c r="O157" s="18">
        <v>6000</v>
      </c>
      <c r="Q157" s="18">
        <v>0</v>
      </c>
      <c r="R157" s="32"/>
    </row>
    <row r="158" spans="1:18" s="18" customFormat="1" ht="13.5" customHeight="1">
      <c r="A158" s="18" t="s">
        <v>86</v>
      </c>
      <c r="B158" s="19" t="s">
        <v>15</v>
      </c>
      <c r="C158" s="18">
        <v>19007</v>
      </c>
      <c r="E158" s="18">
        <v>0</v>
      </c>
      <c r="G158" s="18">
        <v>68</v>
      </c>
      <c r="I158" s="18">
        <v>0</v>
      </c>
      <c r="K158" s="18">
        <f aca="true" t="shared" si="2" ref="K158:K216">IF(SUM(C158:I158)=SUM(M158:Q158),SUM(C158:I158),SUM(M158:Q158)-SUM(C158:I158))</f>
        <v>19075</v>
      </c>
      <c r="M158" s="18">
        <v>8991</v>
      </c>
      <c r="O158" s="18">
        <v>7836</v>
      </c>
      <c r="Q158" s="18">
        <v>2248</v>
      </c>
      <c r="R158" s="32"/>
    </row>
    <row r="159" spans="1:18" s="18" customFormat="1" ht="13.5" customHeight="1">
      <c r="A159" s="18" t="s">
        <v>87</v>
      </c>
      <c r="B159" s="19" t="s">
        <v>15</v>
      </c>
      <c r="C159" s="18">
        <v>0</v>
      </c>
      <c r="E159" s="18">
        <v>0</v>
      </c>
      <c r="G159" s="18">
        <v>9298</v>
      </c>
      <c r="I159" s="18">
        <v>1200</v>
      </c>
      <c r="K159" s="18">
        <f t="shared" si="2"/>
        <v>10498</v>
      </c>
      <c r="M159" s="18">
        <v>5015</v>
      </c>
      <c r="O159" s="18">
        <v>5483</v>
      </c>
      <c r="Q159" s="18">
        <v>0</v>
      </c>
      <c r="R159" s="32"/>
    </row>
    <row r="160" spans="1:18" s="18" customFormat="1" ht="13.5" customHeight="1">
      <c r="A160" s="18" t="s">
        <v>193</v>
      </c>
      <c r="B160" s="19" t="s">
        <v>15</v>
      </c>
      <c r="C160" s="18">
        <v>0</v>
      </c>
      <c r="E160" s="18">
        <v>0</v>
      </c>
      <c r="G160" s="18">
        <v>12662</v>
      </c>
      <c r="I160" s="18">
        <v>0</v>
      </c>
      <c r="K160" s="18">
        <f t="shared" si="2"/>
        <v>12662</v>
      </c>
      <c r="M160" s="18">
        <v>0</v>
      </c>
      <c r="O160" s="18">
        <v>12662</v>
      </c>
      <c r="Q160" s="18">
        <v>0</v>
      </c>
      <c r="R160" s="32"/>
    </row>
    <row r="161" spans="1:18" s="18" customFormat="1" ht="13.5" customHeight="1">
      <c r="A161" s="18" t="s">
        <v>88</v>
      </c>
      <c r="B161" s="19" t="s">
        <v>15</v>
      </c>
      <c r="C161" s="18">
        <v>0</v>
      </c>
      <c r="E161" s="18">
        <v>0</v>
      </c>
      <c r="G161" s="18">
        <v>6592</v>
      </c>
      <c r="I161" s="18">
        <v>0</v>
      </c>
      <c r="K161" s="18">
        <f t="shared" si="2"/>
        <v>6592</v>
      </c>
      <c r="M161" s="18">
        <v>6579</v>
      </c>
      <c r="O161" s="18">
        <v>13</v>
      </c>
      <c r="Q161" s="18">
        <v>0</v>
      </c>
      <c r="R161" s="32"/>
    </row>
    <row r="162" spans="1:18" s="18" customFormat="1" ht="13.5" customHeight="1">
      <c r="A162" s="18" t="s">
        <v>89</v>
      </c>
      <c r="B162" s="19" t="s">
        <v>15</v>
      </c>
      <c r="C162" s="18">
        <v>0</v>
      </c>
      <c r="E162" s="18">
        <v>0</v>
      </c>
      <c r="G162" s="18">
        <v>8053</v>
      </c>
      <c r="I162" s="18">
        <v>0</v>
      </c>
      <c r="K162" s="18">
        <f t="shared" si="2"/>
        <v>8053</v>
      </c>
      <c r="M162" s="18">
        <v>0</v>
      </c>
      <c r="O162" s="18">
        <v>8053</v>
      </c>
      <c r="Q162" s="18">
        <v>0</v>
      </c>
      <c r="R162" s="32"/>
    </row>
    <row r="163" spans="1:18" s="18" customFormat="1" ht="13.5" customHeight="1">
      <c r="A163" s="18" t="s">
        <v>90</v>
      </c>
      <c r="B163" s="19" t="s">
        <v>15</v>
      </c>
      <c r="C163" s="18">
        <v>27713</v>
      </c>
      <c r="E163" s="18">
        <v>0</v>
      </c>
      <c r="G163" s="18">
        <v>5167</v>
      </c>
      <c r="I163" s="18">
        <v>8844</v>
      </c>
      <c r="K163" s="18">
        <f t="shared" si="2"/>
        <v>41724</v>
      </c>
      <c r="M163" s="18">
        <v>18761</v>
      </c>
      <c r="O163" s="18">
        <v>20484</v>
      </c>
      <c r="Q163" s="18">
        <v>2479</v>
      </c>
      <c r="R163" s="32"/>
    </row>
    <row r="164" spans="1:18" s="18" customFormat="1" ht="13.5" customHeight="1">
      <c r="A164" s="18" t="s">
        <v>266</v>
      </c>
      <c r="B164" s="19"/>
      <c r="C164" s="18">
        <v>0</v>
      </c>
      <c r="E164" s="18">
        <v>0</v>
      </c>
      <c r="G164" s="18">
        <v>0</v>
      </c>
      <c r="I164" s="18">
        <v>2230</v>
      </c>
      <c r="K164" s="18">
        <f t="shared" si="2"/>
        <v>2230</v>
      </c>
      <c r="M164" s="18">
        <v>0</v>
      </c>
      <c r="O164" s="18">
        <v>2230</v>
      </c>
      <c r="Q164" s="18">
        <v>0</v>
      </c>
      <c r="R164" s="32"/>
    </row>
    <row r="165" spans="1:18" s="18" customFormat="1" ht="13.5" customHeight="1">
      <c r="A165" s="18" t="s">
        <v>40</v>
      </c>
      <c r="B165" s="19" t="s">
        <v>15</v>
      </c>
      <c r="C165" s="18">
        <v>100872</v>
      </c>
      <c r="E165" s="18">
        <v>26941</v>
      </c>
      <c r="G165" s="18">
        <v>18595</v>
      </c>
      <c r="I165" s="18">
        <v>8361</v>
      </c>
      <c r="K165" s="18">
        <f t="shared" si="2"/>
        <v>154769</v>
      </c>
      <c r="M165" s="18">
        <v>50754</v>
      </c>
      <c r="O165" s="18">
        <v>88663</v>
      </c>
      <c r="Q165" s="18">
        <v>15352</v>
      </c>
      <c r="R165" s="32"/>
    </row>
    <row r="166" spans="1:18" s="18" customFormat="1" ht="13.5" customHeight="1">
      <c r="A166" s="18" t="s">
        <v>196</v>
      </c>
      <c r="B166" s="18" t="s">
        <v>16</v>
      </c>
      <c r="C166" s="18">
        <v>2274</v>
      </c>
      <c r="E166" s="18">
        <v>0</v>
      </c>
      <c r="G166" s="18">
        <v>3619</v>
      </c>
      <c r="I166" s="18">
        <v>10177</v>
      </c>
      <c r="K166" s="17">
        <f t="shared" si="2"/>
        <v>16070</v>
      </c>
      <c r="M166" s="18">
        <v>0</v>
      </c>
      <c r="O166" s="18">
        <v>16070</v>
      </c>
      <c r="Q166" s="18">
        <v>0</v>
      </c>
      <c r="R166" s="32"/>
    </row>
    <row r="167" spans="1:18" s="18" customFormat="1" ht="13.5" customHeight="1">
      <c r="A167" s="18" t="s">
        <v>159</v>
      </c>
      <c r="B167" s="19" t="s">
        <v>15</v>
      </c>
      <c r="C167" s="20">
        <f>SUM(C157:C166)</f>
        <v>149866</v>
      </c>
      <c r="E167" s="20">
        <f>SUM(E157:E166)</f>
        <v>26941</v>
      </c>
      <c r="G167" s="20">
        <f>SUM(G157:G166)</f>
        <v>75054</v>
      </c>
      <c r="I167" s="20">
        <f>SUM(I157:I166)</f>
        <v>31812</v>
      </c>
      <c r="K167" s="20">
        <f t="shared" si="2"/>
        <v>283673</v>
      </c>
      <c r="M167" s="20">
        <f>SUM(M157:M166)</f>
        <v>96100</v>
      </c>
      <c r="O167" s="20">
        <f>SUM(O157:O166)</f>
        <v>167494</v>
      </c>
      <c r="Q167" s="20">
        <f>SUM(Q157:Q166)</f>
        <v>20079</v>
      </c>
      <c r="R167" s="32"/>
    </row>
    <row r="168" spans="2:18" s="18" customFormat="1" ht="13.5" customHeight="1">
      <c r="B168" s="19"/>
      <c r="C168" s="21"/>
      <c r="E168" s="21"/>
      <c r="G168" s="21"/>
      <c r="I168" s="21"/>
      <c r="M168" s="21"/>
      <c r="O168" s="21"/>
      <c r="Q168" s="21"/>
      <c r="R168" s="32"/>
    </row>
    <row r="169" spans="1:18" s="18" customFormat="1" ht="13.5" customHeight="1">
      <c r="A169" s="18" t="s">
        <v>221</v>
      </c>
      <c r="B169" s="19" t="s">
        <v>15</v>
      </c>
      <c r="C169" s="18" t="s">
        <v>15</v>
      </c>
      <c r="E169" s="18" t="s">
        <v>15</v>
      </c>
      <c r="G169" s="18" t="s">
        <v>15</v>
      </c>
      <c r="I169" s="18" t="s">
        <v>15</v>
      </c>
      <c r="M169" s="18" t="s">
        <v>15</v>
      </c>
      <c r="O169" s="18" t="s">
        <v>15</v>
      </c>
      <c r="Q169" s="18" t="s">
        <v>15</v>
      </c>
      <c r="R169" s="32"/>
    </row>
    <row r="170" spans="1:18" s="18" customFormat="1" ht="13.5" customHeight="1">
      <c r="A170" s="18" t="s">
        <v>99</v>
      </c>
      <c r="B170" s="19" t="s">
        <v>15</v>
      </c>
      <c r="C170" s="18">
        <v>0</v>
      </c>
      <c r="E170" s="18">
        <v>9619</v>
      </c>
      <c r="G170" s="18">
        <v>95550</v>
      </c>
      <c r="I170" s="18">
        <v>0</v>
      </c>
      <c r="K170" s="18">
        <f t="shared" si="2"/>
        <v>105169</v>
      </c>
      <c r="M170" s="18">
        <v>95078</v>
      </c>
      <c r="O170" s="18">
        <v>10091</v>
      </c>
      <c r="Q170" s="18">
        <v>0</v>
      </c>
      <c r="R170" s="32"/>
    </row>
    <row r="171" spans="1:18" s="18" customFormat="1" ht="13.5" customHeight="1">
      <c r="A171" s="18" t="s">
        <v>269</v>
      </c>
      <c r="B171" s="19"/>
      <c r="C171" s="18">
        <v>0</v>
      </c>
      <c r="E171" s="18">
        <v>0</v>
      </c>
      <c r="G171" s="18">
        <v>0</v>
      </c>
      <c r="I171" s="18">
        <v>-13</v>
      </c>
      <c r="K171" s="18">
        <f t="shared" si="2"/>
        <v>-13</v>
      </c>
      <c r="M171" s="18">
        <v>0</v>
      </c>
      <c r="O171" s="18">
        <v>-13</v>
      </c>
      <c r="Q171" s="18">
        <v>0</v>
      </c>
      <c r="R171" s="32"/>
    </row>
    <row r="172" spans="1:18" s="18" customFormat="1" ht="13.5" customHeight="1">
      <c r="A172" s="18" t="s">
        <v>67</v>
      </c>
      <c r="B172" s="19"/>
      <c r="C172" s="18">
        <v>0</v>
      </c>
      <c r="E172" s="18">
        <v>0</v>
      </c>
      <c r="G172" s="18">
        <v>8776</v>
      </c>
      <c r="I172" s="18">
        <v>30226</v>
      </c>
      <c r="K172" s="18">
        <f t="shared" si="2"/>
        <v>39002</v>
      </c>
      <c r="M172" s="18">
        <v>1906</v>
      </c>
      <c r="O172" s="18">
        <v>37096</v>
      </c>
      <c r="Q172" s="18">
        <v>0</v>
      </c>
      <c r="R172" s="32"/>
    </row>
    <row r="173" spans="1:18" s="18" customFormat="1" ht="13.5" customHeight="1">
      <c r="A173" s="18" t="s">
        <v>220</v>
      </c>
      <c r="B173" s="19"/>
      <c r="C173" s="18">
        <v>0</v>
      </c>
      <c r="E173" s="18">
        <v>0</v>
      </c>
      <c r="G173" s="18">
        <v>3300</v>
      </c>
      <c r="I173" s="18">
        <v>3766</v>
      </c>
      <c r="K173" s="18">
        <f t="shared" si="2"/>
        <v>7066</v>
      </c>
      <c r="M173" s="18">
        <v>3300</v>
      </c>
      <c r="O173" s="18">
        <v>3766</v>
      </c>
      <c r="Q173" s="18">
        <v>0</v>
      </c>
      <c r="R173" s="32"/>
    </row>
    <row r="174" spans="1:18" s="18" customFormat="1" ht="13.5" customHeight="1">
      <c r="A174" s="18" t="s">
        <v>68</v>
      </c>
      <c r="B174" s="19" t="s">
        <v>15</v>
      </c>
      <c r="C174" s="17">
        <v>138925</v>
      </c>
      <c r="E174" s="17">
        <v>0</v>
      </c>
      <c r="G174" s="17">
        <v>900</v>
      </c>
      <c r="I174" s="17">
        <v>17487</v>
      </c>
      <c r="K174" s="17">
        <f t="shared" si="2"/>
        <v>157312</v>
      </c>
      <c r="M174" s="17">
        <v>10259</v>
      </c>
      <c r="O174" s="17">
        <v>146706</v>
      </c>
      <c r="Q174" s="17">
        <v>347</v>
      </c>
      <c r="R174" s="32"/>
    </row>
    <row r="175" spans="1:18" s="18" customFormat="1" ht="13.5" customHeight="1">
      <c r="A175" s="18" t="s">
        <v>246</v>
      </c>
      <c r="B175" s="19" t="s">
        <v>15</v>
      </c>
      <c r="C175" s="17">
        <f>SUM(C170:C174)</f>
        <v>138925</v>
      </c>
      <c r="E175" s="17">
        <f>SUM(E170:E174)</f>
        <v>9619</v>
      </c>
      <c r="G175" s="17">
        <f>SUM(G170:G174)</f>
        <v>108526</v>
      </c>
      <c r="I175" s="17">
        <f>SUM(I170:I174)</f>
        <v>51466</v>
      </c>
      <c r="K175" s="20">
        <f t="shared" si="2"/>
        <v>308536</v>
      </c>
      <c r="M175" s="17">
        <f>SUM(M170:M174)</f>
        <v>110543</v>
      </c>
      <c r="O175" s="17">
        <f>SUM(O170:O174)</f>
        <v>197646</v>
      </c>
      <c r="Q175" s="17">
        <f>SUM(Q170:Q174)</f>
        <v>347</v>
      </c>
      <c r="R175" s="32"/>
    </row>
    <row r="176" spans="2:18" s="18" customFormat="1" ht="13.5" customHeight="1">
      <c r="B176" s="19" t="s">
        <v>15</v>
      </c>
      <c r="R176" s="32"/>
    </row>
    <row r="177" spans="1:18" s="18" customFormat="1" ht="13.5" customHeight="1">
      <c r="A177" s="18" t="s">
        <v>14</v>
      </c>
      <c r="B177" s="19" t="s">
        <v>15</v>
      </c>
      <c r="C177" s="18" t="s">
        <v>15</v>
      </c>
      <c r="E177" s="18" t="s">
        <v>15</v>
      </c>
      <c r="G177" s="18" t="s">
        <v>15</v>
      </c>
      <c r="I177" s="18" t="s">
        <v>15</v>
      </c>
      <c r="M177" s="18" t="s">
        <v>15</v>
      </c>
      <c r="O177" s="18" t="s">
        <v>15</v>
      </c>
      <c r="Q177" s="18" t="s">
        <v>15</v>
      </c>
      <c r="R177" s="32"/>
    </row>
    <row r="178" spans="1:18" s="18" customFormat="1" ht="13.5" customHeight="1">
      <c r="A178" s="18" t="s">
        <v>306</v>
      </c>
      <c r="B178" s="19" t="s">
        <v>15</v>
      </c>
      <c r="C178" s="18">
        <v>11799</v>
      </c>
      <c r="E178" s="18">
        <v>0</v>
      </c>
      <c r="G178" s="18">
        <v>3458</v>
      </c>
      <c r="I178" s="18">
        <v>0</v>
      </c>
      <c r="K178" s="18">
        <f aca="true" t="shared" si="3" ref="K178:K190">IF(SUM(C178:I178)=SUM(M178:Q178),SUM(C178:I178),SUM(M178:Q178)-SUM(C178:I178))</f>
        <v>15257</v>
      </c>
      <c r="M178" s="18">
        <v>9156</v>
      </c>
      <c r="O178" s="18">
        <v>1417</v>
      </c>
      <c r="Q178" s="18">
        <v>4684</v>
      </c>
      <c r="R178" s="32"/>
    </row>
    <row r="179" spans="1:18" s="18" customFormat="1" ht="13.5" customHeight="1">
      <c r="A179" s="18" t="s">
        <v>92</v>
      </c>
      <c r="B179" s="19" t="s">
        <v>15</v>
      </c>
      <c r="C179" s="18">
        <v>169135</v>
      </c>
      <c r="E179" s="18">
        <v>58450</v>
      </c>
      <c r="G179" s="18">
        <v>4000</v>
      </c>
      <c r="I179" s="18">
        <v>26985</v>
      </c>
      <c r="K179" s="18">
        <f t="shared" si="3"/>
        <v>258570</v>
      </c>
      <c r="M179" s="18">
        <v>186262</v>
      </c>
      <c r="O179" s="18">
        <v>53619</v>
      </c>
      <c r="Q179" s="18">
        <v>18689</v>
      </c>
      <c r="R179" s="32"/>
    </row>
    <row r="180" spans="1:18" s="18" customFormat="1" ht="13.5" customHeight="1">
      <c r="A180" s="18" t="s">
        <v>93</v>
      </c>
      <c r="B180" s="19" t="s">
        <v>15</v>
      </c>
      <c r="C180" s="18">
        <v>0</v>
      </c>
      <c r="E180" s="18">
        <v>0</v>
      </c>
      <c r="G180" s="18">
        <v>18698</v>
      </c>
      <c r="I180" s="18">
        <v>2640</v>
      </c>
      <c r="K180" s="18">
        <f t="shared" si="3"/>
        <v>21338</v>
      </c>
      <c r="M180" s="18">
        <v>17385</v>
      </c>
      <c r="O180" s="18">
        <v>3953</v>
      </c>
      <c r="Q180" s="18">
        <v>0</v>
      </c>
      <c r="R180" s="32"/>
    </row>
    <row r="181" spans="1:18" s="18" customFormat="1" ht="13.5" customHeight="1">
      <c r="A181" s="18" t="s">
        <v>94</v>
      </c>
      <c r="B181" s="19" t="s">
        <v>15</v>
      </c>
      <c r="C181" s="18">
        <v>10399</v>
      </c>
      <c r="E181" s="18">
        <v>0</v>
      </c>
      <c r="G181" s="18">
        <v>11585</v>
      </c>
      <c r="I181" s="18">
        <v>-649</v>
      </c>
      <c r="K181" s="18">
        <f>IF(SUM(C181:I181)=SUM(M181:Q181),SUM(C181:I181),SUM(M181:Q181)-SUM(C181:I181))</f>
        <v>21335</v>
      </c>
      <c r="M181" s="18">
        <v>15245</v>
      </c>
      <c r="O181" s="18">
        <v>6090</v>
      </c>
      <c r="Q181" s="18">
        <v>0</v>
      </c>
      <c r="R181" s="32"/>
    </row>
    <row r="182" spans="1:18" s="18" customFormat="1" ht="13.5" customHeight="1">
      <c r="A182" s="18" t="s">
        <v>322</v>
      </c>
      <c r="B182" s="19"/>
      <c r="C182" s="18">
        <v>0</v>
      </c>
      <c r="E182" s="18">
        <v>0</v>
      </c>
      <c r="G182" s="18">
        <v>0</v>
      </c>
      <c r="I182" s="18">
        <v>8932</v>
      </c>
      <c r="K182" s="18">
        <f t="shared" si="3"/>
        <v>8932</v>
      </c>
      <c r="M182" s="18">
        <v>0</v>
      </c>
      <c r="O182" s="18">
        <v>8932</v>
      </c>
      <c r="Q182" s="18">
        <v>0</v>
      </c>
      <c r="R182" s="32"/>
    </row>
    <row r="183" spans="1:18" s="18" customFormat="1" ht="13.5" customHeight="1">
      <c r="A183" s="18" t="s">
        <v>95</v>
      </c>
      <c r="B183" s="19" t="s">
        <v>15</v>
      </c>
      <c r="C183" s="18">
        <v>238248</v>
      </c>
      <c r="E183" s="18">
        <v>45731</v>
      </c>
      <c r="G183" s="18">
        <v>128873</v>
      </c>
      <c r="I183" s="18">
        <v>27845</v>
      </c>
      <c r="K183" s="18">
        <f t="shared" si="3"/>
        <v>440697</v>
      </c>
      <c r="M183" s="18">
        <v>276644</v>
      </c>
      <c r="O183" s="18">
        <v>123890</v>
      </c>
      <c r="Q183" s="18">
        <v>40163</v>
      </c>
      <c r="R183" s="32"/>
    </row>
    <row r="184" spans="1:18" s="18" customFormat="1" ht="13.5" customHeight="1">
      <c r="A184" s="18" t="s">
        <v>49</v>
      </c>
      <c r="B184" s="19" t="s">
        <v>15</v>
      </c>
      <c r="C184" s="18">
        <v>35292</v>
      </c>
      <c r="E184" s="18">
        <v>0</v>
      </c>
      <c r="G184" s="18">
        <v>27852</v>
      </c>
      <c r="I184" s="18">
        <v>3749</v>
      </c>
      <c r="K184" s="18">
        <f t="shared" si="3"/>
        <v>66893</v>
      </c>
      <c r="M184" s="18">
        <v>65601</v>
      </c>
      <c r="O184" s="18">
        <v>1292</v>
      </c>
      <c r="Q184" s="18">
        <v>0</v>
      </c>
      <c r="R184" s="32"/>
    </row>
    <row r="185" spans="1:18" s="18" customFormat="1" ht="13.5" customHeight="1">
      <c r="A185" s="18" t="s">
        <v>41</v>
      </c>
      <c r="B185" s="19" t="s">
        <v>15</v>
      </c>
      <c r="C185" s="18">
        <v>48119</v>
      </c>
      <c r="E185" s="18">
        <v>0</v>
      </c>
      <c r="G185" s="18">
        <v>0</v>
      </c>
      <c r="I185" s="18">
        <v>0</v>
      </c>
      <c r="K185" s="18">
        <f t="shared" si="3"/>
        <v>48119</v>
      </c>
      <c r="M185" s="18">
        <v>33306</v>
      </c>
      <c r="O185" s="18">
        <v>9784</v>
      </c>
      <c r="Q185" s="18">
        <v>5029</v>
      </c>
      <c r="R185" s="32"/>
    </row>
    <row r="186" spans="1:18" s="18" customFormat="1" ht="13.5" customHeight="1">
      <c r="A186" s="18" t="s">
        <v>50</v>
      </c>
      <c r="B186" s="19" t="s">
        <v>15</v>
      </c>
      <c r="C186" s="18">
        <v>134531</v>
      </c>
      <c r="E186" s="18">
        <v>1277595</v>
      </c>
      <c r="G186" s="18">
        <v>52968</v>
      </c>
      <c r="I186" s="18">
        <v>5207</v>
      </c>
      <c r="K186" s="18">
        <f t="shared" si="3"/>
        <v>1470301</v>
      </c>
      <c r="M186" s="18">
        <v>885920</v>
      </c>
      <c r="O186" s="18">
        <v>264372</v>
      </c>
      <c r="Q186" s="18">
        <v>320009</v>
      </c>
      <c r="R186" s="32"/>
    </row>
    <row r="187" spans="1:18" s="18" customFormat="1" ht="13.5" customHeight="1">
      <c r="A187" s="18" t="s">
        <v>51</v>
      </c>
      <c r="B187" s="19"/>
      <c r="C187" s="18">
        <v>0</v>
      </c>
      <c r="E187" s="18">
        <v>0</v>
      </c>
      <c r="G187" s="18">
        <v>0</v>
      </c>
      <c r="I187" s="18">
        <v>1000</v>
      </c>
      <c r="K187" s="18">
        <f t="shared" si="3"/>
        <v>1000</v>
      </c>
      <c r="M187" s="18">
        <v>1000</v>
      </c>
      <c r="O187" s="18">
        <v>0</v>
      </c>
      <c r="Q187" s="18">
        <v>0</v>
      </c>
      <c r="R187" s="32"/>
    </row>
    <row r="188" spans="1:18" s="18" customFormat="1" ht="13.5" customHeight="1">
      <c r="A188" s="18" t="s">
        <v>52</v>
      </c>
      <c r="B188" s="19" t="s">
        <v>15</v>
      </c>
      <c r="C188" s="18">
        <v>60850</v>
      </c>
      <c r="E188" s="18">
        <v>30450</v>
      </c>
      <c r="G188" s="18">
        <v>6100</v>
      </c>
      <c r="I188" s="18">
        <v>4426</v>
      </c>
      <c r="K188" s="18">
        <f t="shared" si="3"/>
        <v>101826</v>
      </c>
      <c r="M188" s="18">
        <v>87031</v>
      </c>
      <c r="O188" s="18">
        <v>6869</v>
      </c>
      <c r="Q188" s="18">
        <v>7926</v>
      </c>
      <c r="R188" s="32"/>
    </row>
    <row r="189" spans="1:18" s="18" customFormat="1" ht="13.5" customHeight="1">
      <c r="A189" s="18" t="s">
        <v>53</v>
      </c>
      <c r="B189" s="19" t="s">
        <v>15</v>
      </c>
      <c r="C189" s="18">
        <v>228327</v>
      </c>
      <c r="E189" s="18">
        <v>218585</v>
      </c>
      <c r="G189" s="18">
        <v>144312</v>
      </c>
      <c r="I189" s="18">
        <v>21593</v>
      </c>
      <c r="K189" s="18">
        <f t="shared" si="3"/>
        <v>612817</v>
      </c>
      <c r="M189" s="18">
        <v>387290</v>
      </c>
      <c r="O189" s="18">
        <v>76911</v>
      </c>
      <c r="Q189" s="18">
        <v>148616</v>
      </c>
      <c r="R189" s="32"/>
    </row>
    <row r="190" spans="1:18" s="18" customFormat="1" ht="13.5" customHeight="1">
      <c r="A190" s="18" t="s">
        <v>96</v>
      </c>
      <c r="B190" s="19" t="s">
        <v>15</v>
      </c>
      <c r="C190" s="17">
        <v>20589</v>
      </c>
      <c r="E190" s="17">
        <v>299613</v>
      </c>
      <c r="G190" s="18">
        <v>88480</v>
      </c>
      <c r="I190" s="17">
        <v>39719</v>
      </c>
      <c r="K190" s="17">
        <f t="shared" si="3"/>
        <v>448401</v>
      </c>
      <c r="M190" s="17">
        <v>223461</v>
      </c>
      <c r="O190" s="17">
        <v>135665</v>
      </c>
      <c r="Q190" s="17">
        <v>89275</v>
      </c>
      <c r="R190" s="32"/>
    </row>
    <row r="191" spans="1:18" s="18" customFormat="1" ht="13.5" customHeight="1">
      <c r="A191" s="18" t="s">
        <v>169</v>
      </c>
      <c r="B191" s="19" t="s">
        <v>15</v>
      </c>
      <c r="C191" s="17">
        <f>SUM(C178:C190)</f>
        <v>957289</v>
      </c>
      <c r="E191" s="17">
        <f>SUM(E178:E190)</f>
        <v>1930424</v>
      </c>
      <c r="G191" s="20">
        <f>SUM(G178:G190)</f>
        <v>486326</v>
      </c>
      <c r="I191" s="17">
        <f>SUM(I178:I190)</f>
        <v>141447</v>
      </c>
      <c r="K191" s="20">
        <f t="shared" si="2"/>
        <v>3515486</v>
      </c>
      <c r="M191" s="17">
        <f>SUM(M178:M190)</f>
        <v>2188301</v>
      </c>
      <c r="O191" s="17">
        <f>SUM(O178:O190)</f>
        <v>692794</v>
      </c>
      <c r="Q191" s="17">
        <f>SUM(Q178:Q190)</f>
        <v>634391</v>
      </c>
      <c r="R191" s="32"/>
    </row>
    <row r="192" spans="2:18" s="18" customFormat="1" ht="13.5" customHeight="1">
      <c r="B192" s="19" t="s">
        <v>15</v>
      </c>
      <c r="R192" s="32"/>
    </row>
    <row r="193" spans="1:18" s="18" customFormat="1" ht="13.5" customHeight="1">
      <c r="A193" s="18" t="s">
        <v>17</v>
      </c>
      <c r="B193" s="19" t="s">
        <v>15</v>
      </c>
      <c r="C193" s="18" t="s">
        <v>15</v>
      </c>
      <c r="E193" s="18" t="s">
        <v>15</v>
      </c>
      <c r="G193" s="18" t="s">
        <v>15</v>
      </c>
      <c r="I193" s="18" t="s">
        <v>15</v>
      </c>
      <c r="M193" s="18" t="s">
        <v>15</v>
      </c>
      <c r="O193" s="18" t="s">
        <v>15</v>
      </c>
      <c r="Q193" s="18" t="s">
        <v>15</v>
      </c>
      <c r="R193" s="32"/>
    </row>
    <row r="194" spans="1:18" s="18" customFormat="1" ht="13.5" customHeight="1">
      <c r="A194" s="18" t="s">
        <v>54</v>
      </c>
      <c r="B194" s="19" t="s">
        <v>15</v>
      </c>
      <c r="C194" s="18">
        <v>391959</v>
      </c>
      <c r="E194" s="18">
        <v>8002223</v>
      </c>
      <c r="G194" s="18">
        <v>957500</v>
      </c>
      <c r="I194" s="18">
        <v>318535</v>
      </c>
      <c r="K194" s="18">
        <f t="shared" si="2"/>
        <v>9670217</v>
      </c>
      <c r="M194" s="18">
        <v>3270223</v>
      </c>
      <c r="O194" s="18">
        <v>4554120</v>
      </c>
      <c r="Q194" s="18">
        <v>1845874</v>
      </c>
      <c r="R194" s="32"/>
    </row>
    <row r="195" spans="1:18" s="18" customFormat="1" ht="13.5" customHeight="1">
      <c r="A195" s="18" t="s">
        <v>55</v>
      </c>
      <c r="B195" s="19" t="s">
        <v>15</v>
      </c>
      <c r="C195" s="18">
        <v>545275</v>
      </c>
      <c r="E195" s="18">
        <v>3452712</v>
      </c>
      <c r="G195" s="18">
        <v>988356</v>
      </c>
      <c r="I195" s="18">
        <v>19335</v>
      </c>
      <c r="K195" s="18">
        <v>5005678</v>
      </c>
      <c r="M195" s="18">
        <v>2282588</v>
      </c>
      <c r="O195" s="18">
        <v>1551403</v>
      </c>
      <c r="Q195" s="18">
        <v>1171687</v>
      </c>
      <c r="R195" s="32"/>
    </row>
    <row r="196" spans="1:18" s="18" customFormat="1" ht="13.5" customHeight="1">
      <c r="A196" s="18" t="s">
        <v>56</v>
      </c>
      <c r="B196" s="19" t="s">
        <v>15</v>
      </c>
      <c r="C196" s="18">
        <v>205221</v>
      </c>
      <c r="E196" s="18">
        <v>928463</v>
      </c>
      <c r="G196" s="18">
        <v>129818</v>
      </c>
      <c r="I196" s="18">
        <v>33297</v>
      </c>
      <c r="K196" s="18">
        <f t="shared" si="2"/>
        <v>1296799</v>
      </c>
      <c r="M196" s="18">
        <v>665968</v>
      </c>
      <c r="O196" s="18">
        <v>288673</v>
      </c>
      <c r="Q196" s="18">
        <v>342158</v>
      </c>
      <c r="R196" s="32"/>
    </row>
    <row r="197" spans="1:18" s="18" customFormat="1" ht="13.5" customHeight="1">
      <c r="A197" s="18" t="s">
        <v>57</v>
      </c>
      <c r="B197" s="19" t="s">
        <v>15</v>
      </c>
      <c r="C197" s="18">
        <v>249851</v>
      </c>
      <c r="E197" s="18">
        <v>629846</v>
      </c>
      <c r="G197" s="18">
        <v>212169</v>
      </c>
      <c r="I197" s="18">
        <v>27814</v>
      </c>
      <c r="K197" s="18">
        <f t="shared" si="2"/>
        <v>1119680</v>
      </c>
      <c r="M197" s="18">
        <v>437218</v>
      </c>
      <c r="O197" s="18">
        <v>460875</v>
      </c>
      <c r="Q197" s="18">
        <v>221587</v>
      </c>
      <c r="R197" s="32"/>
    </row>
    <row r="198" spans="1:18" s="18" customFormat="1" ht="13.5" customHeight="1">
      <c r="A198" s="18" t="s">
        <v>41</v>
      </c>
      <c r="B198" s="19" t="s">
        <v>15</v>
      </c>
      <c r="C198" s="18">
        <v>-13346</v>
      </c>
      <c r="E198" s="18">
        <v>0</v>
      </c>
      <c r="G198" s="18">
        <v>17711</v>
      </c>
      <c r="I198" s="18">
        <v>26805</v>
      </c>
      <c r="K198" s="18">
        <f t="shared" si="2"/>
        <v>31170</v>
      </c>
      <c r="M198" s="18">
        <v>22193</v>
      </c>
      <c r="O198" s="18">
        <v>8977</v>
      </c>
      <c r="Q198" s="18">
        <v>0</v>
      </c>
      <c r="R198" s="32"/>
    </row>
    <row r="199" spans="1:18" s="18" customFormat="1" ht="13.5" customHeight="1">
      <c r="A199" s="18" t="s">
        <v>307</v>
      </c>
      <c r="B199" s="19"/>
      <c r="C199" s="18">
        <v>64477</v>
      </c>
      <c r="E199" s="18">
        <v>439002</v>
      </c>
      <c r="G199" s="18">
        <v>127269</v>
      </c>
      <c r="I199" s="18">
        <v>1956</v>
      </c>
      <c r="K199" s="18">
        <f t="shared" si="2"/>
        <v>632704</v>
      </c>
      <c r="M199" s="18">
        <v>256319</v>
      </c>
      <c r="O199" s="18">
        <v>230679</v>
      </c>
      <c r="Q199" s="18">
        <v>145706</v>
      </c>
      <c r="R199" s="32"/>
    </row>
    <row r="200" spans="1:18" s="18" customFormat="1" ht="13.5" customHeight="1">
      <c r="A200" s="18" t="s">
        <v>58</v>
      </c>
      <c r="B200" s="19" t="s">
        <v>15</v>
      </c>
      <c r="C200" s="17">
        <v>296833</v>
      </c>
      <c r="E200" s="17">
        <v>4086707</v>
      </c>
      <c r="G200" s="17">
        <v>1326787</v>
      </c>
      <c r="I200" s="17">
        <v>110682</v>
      </c>
      <c r="K200" s="17">
        <f t="shared" si="2"/>
        <v>5821009</v>
      </c>
      <c r="M200" s="17">
        <v>3096629</v>
      </c>
      <c r="O200" s="17">
        <v>1397250</v>
      </c>
      <c r="Q200" s="17">
        <v>1327130</v>
      </c>
      <c r="R200" s="32"/>
    </row>
    <row r="201" spans="1:18" s="18" customFormat="1" ht="13.5" customHeight="1">
      <c r="A201" s="18" t="s">
        <v>161</v>
      </c>
      <c r="B201" s="19" t="s">
        <v>15</v>
      </c>
      <c r="C201" s="17">
        <f>SUM(C194:C200)</f>
        <v>1740270</v>
      </c>
      <c r="E201" s="17">
        <f>SUM(E194:E200)</f>
        <v>17538953</v>
      </c>
      <c r="G201" s="17">
        <f>SUM(G194:G200)</f>
        <v>3759610</v>
      </c>
      <c r="I201" s="17">
        <f>SUM(I194:I200)</f>
        <v>538424</v>
      </c>
      <c r="K201" s="20">
        <f t="shared" si="2"/>
        <v>23577257</v>
      </c>
      <c r="M201" s="17">
        <f>SUM(M194:M200)</f>
        <v>10031138</v>
      </c>
      <c r="O201" s="17">
        <f>SUM(O194:O200)</f>
        <v>8491977</v>
      </c>
      <c r="Q201" s="17">
        <f>SUM(Q194:Q200)</f>
        <v>5054142</v>
      </c>
      <c r="R201" s="32"/>
    </row>
    <row r="202" spans="2:18" s="18" customFormat="1" ht="13.5" customHeight="1">
      <c r="B202" s="19" t="s">
        <v>15</v>
      </c>
      <c r="R202" s="32"/>
    </row>
    <row r="203" spans="1:18" s="18" customFormat="1" ht="13.5" customHeight="1">
      <c r="A203" s="18" t="s">
        <v>18</v>
      </c>
      <c r="B203" s="19" t="s">
        <v>15</v>
      </c>
      <c r="C203" s="18" t="s">
        <v>15</v>
      </c>
      <c r="E203" s="18" t="s">
        <v>15</v>
      </c>
      <c r="G203" s="18" t="s">
        <v>15</v>
      </c>
      <c r="I203" s="18" t="s">
        <v>15</v>
      </c>
      <c r="M203" s="18" t="s">
        <v>15</v>
      </c>
      <c r="O203" s="18" t="s">
        <v>15</v>
      </c>
      <c r="Q203" s="18" t="s">
        <v>15</v>
      </c>
      <c r="R203" s="32"/>
    </row>
    <row r="204" spans="1:18" s="18" customFormat="1" ht="13.5" customHeight="1">
      <c r="A204" s="18" t="s">
        <v>97</v>
      </c>
      <c r="B204" s="19" t="s">
        <v>15</v>
      </c>
      <c r="C204" s="18">
        <v>0</v>
      </c>
      <c r="E204" s="18">
        <v>0</v>
      </c>
      <c r="G204" s="18">
        <v>18525</v>
      </c>
      <c r="I204" s="18">
        <v>2293</v>
      </c>
      <c r="K204" s="18">
        <f t="shared" si="2"/>
        <v>20818</v>
      </c>
      <c r="M204" s="18">
        <v>300</v>
      </c>
      <c r="O204" s="18">
        <v>20518</v>
      </c>
      <c r="Q204" s="18">
        <v>0</v>
      </c>
      <c r="R204" s="32"/>
    </row>
    <row r="205" spans="1:18" s="18" customFormat="1" ht="13.5" customHeight="1">
      <c r="A205" s="18" t="s">
        <v>276</v>
      </c>
      <c r="B205" s="19" t="s">
        <v>15</v>
      </c>
      <c r="C205" s="18">
        <v>-233</v>
      </c>
      <c r="E205" s="18">
        <v>0</v>
      </c>
      <c r="G205" s="18">
        <v>0</v>
      </c>
      <c r="I205" s="18">
        <v>9782</v>
      </c>
      <c r="K205" s="18">
        <f t="shared" si="2"/>
        <v>9549</v>
      </c>
      <c r="M205" s="18">
        <v>0</v>
      </c>
      <c r="O205" s="18">
        <v>9549</v>
      </c>
      <c r="Q205" s="18">
        <v>0</v>
      </c>
      <c r="R205" s="32"/>
    </row>
    <row r="206" spans="1:18" s="18" customFormat="1" ht="13.5" customHeight="1">
      <c r="A206" s="18" t="s">
        <v>60</v>
      </c>
      <c r="B206" s="19" t="s">
        <v>15</v>
      </c>
      <c r="C206" s="18">
        <v>578497</v>
      </c>
      <c r="E206" s="18">
        <v>29621</v>
      </c>
      <c r="G206" s="18">
        <v>25276</v>
      </c>
      <c r="I206" s="18">
        <v>34994</v>
      </c>
      <c r="K206" s="18">
        <f t="shared" si="2"/>
        <v>668388</v>
      </c>
      <c r="M206" s="18">
        <v>477898</v>
      </c>
      <c r="O206" s="18">
        <v>80627</v>
      </c>
      <c r="Q206" s="18">
        <v>109863</v>
      </c>
      <c r="R206" s="32"/>
    </row>
    <row r="207" spans="1:18" s="18" customFormat="1" ht="13.5" customHeight="1">
      <c r="A207" s="18" t="s">
        <v>62</v>
      </c>
      <c r="B207" s="19" t="s">
        <v>15</v>
      </c>
      <c r="C207" s="18">
        <v>0</v>
      </c>
      <c r="E207" s="18">
        <v>0</v>
      </c>
      <c r="G207" s="18">
        <v>10241</v>
      </c>
      <c r="I207" s="18">
        <v>4000</v>
      </c>
      <c r="K207" s="18">
        <f t="shared" si="2"/>
        <v>14241</v>
      </c>
      <c r="M207" s="18">
        <v>4949</v>
      </c>
      <c r="O207" s="18">
        <v>9292</v>
      </c>
      <c r="Q207" s="18">
        <v>0</v>
      </c>
      <c r="R207" s="32"/>
    </row>
    <row r="208" spans="1:18" s="18" customFormat="1" ht="13.5" customHeight="1">
      <c r="A208" s="18" t="s">
        <v>200</v>
      </c>
      <c r="B208" s="19" t="s">
        <v>15</v>
      </c>
      <c r="C208" s="18">
        <v>43</v>
      </c>
      <c r="E208" s="18">
        <v>158655</v>
      </c>
      <c r="G208" s="18">
        <v>100383</v>
      </c>
      <c r="I208" s="18">
        <v>107537</v>
      </c>
      <c r="K208" s="18">
        <f t="shared" si="2"/>
        <v>366618</v>
      </c>
      <c r="M208" s="18">
        <v>159270</v>
      </c>
      <c r="O208" s="18">
        <v>164980</v>
      </c>
      <c r="Q208" s="18">
        <v>42368</v>
      </c>
      <c r="R208" s="32"/>
    </row>
    <row r="209" spans="1:18" s="18" customFormat="1" ht="13.5" customHeight="1">
      <c r="A209" s="18" t="s">
        <v>192</v>
      </c>
      <c r="B209" s="19"/>
      <c r="C209" s="18">
        <v>9650</v>
      </c>
      <c r="E209" s="18">
        <v>0</v>
      </c>
      <c r="G209" s="18">
        <v>0</v>
      </c>
      <c r="I209" s="18">
        <v>0</v>
      </c>
      <c r="K209" s="18">
        <f t="shared" si="2"/>
        <v>9650</v>
      </c>
      <c r="M209" s="18">
        <v>4470</v>
      </c>
      <c r="O209" s="18">
        <v>5180</v>
      </c>
      <c r="Q209" s="18">
        <v>0</v>
      </c>
      <c r="R209" s="32"/>
    </row>
    <row r="210" spans="1:18" s="18" customFormat="1" ht="13.5" customHeight="1">
      <c r="A210" s="21" t="s">
        <v>41</v>
      </c>
      <c r="B210" s="22" t="s">
        <v>15</v>
      </c>
      <c r="C210" s="21">
        <v>0</v>
      </c>
      <c r="D210" s="21"/>
      <c r="E210" s="21">
        <v>0</v>
      </c>
      <c r="F210" s="21"/>
      <c r="G210" s="21">
        <v>63677</v>
      </c>
      <c r="H210" s="21"/>
      <c r="I210" s="21">
        <v>52159</v>
      </c>
      <c r="J210" s="21"/>
      <c r="K210" s="18">
        <f t="shared" si="2"/>
        <v>115836</v>
      </c>
      <c r="L210" s="21"/>
      <c r="M210" s="21">
        <v>59520</v>
      </c>
      <c r="N210" s="21"/>
      <c r="O210" s="21">
        <v>56316</v>
      </c>
      <c r="P210" s="21"/>
      <c r="Q210" s="21">
        <v>0</v>
      </c>
      <c r="R210" s="32"/>
    </row>
    <row r="211" spans="1:18" s="18" customFormat="1" ht="13.5" customHeight="1">
      <c r="A211" s="21" t="s">
        <v>260</v>
      </c>
      <c r="B211" s="22"/>
      <c r="C211" s="21">
        <v>0</v>
      </c>
      <c r="D211" s="21"/>
      <c r="E211" s="21">
        <v>0</v>
      </c>
      <c r="F211" s="21"/>
      <c r="G211" s="21">
        <v>4112</v>
      </c>
      <c r="H211" s="21"/>
      <c r="I211" s="21">
        <v>2564</v>
      </c>
      <c r="J211" s="21"/>
      <c r="K211" s="18">
        <f t="shared" si="2"/>
        <v>6676</v>
      </c>
      <c r="L211" s="21"/>
      <c r="M211" s="21">
        <v>5106</v>
      </c>
      <c r="N211" s="21"/>
      <c r="O211" s="21">
        <v>1570</v>
      </c>
      <c r="P211" s="21"/>
      <c r="Q211" s="21">
        <v>0</v>
      </c>
      <c r="R211" s="32"/>
    </row>
    <row r="212" spans="1:18" s="18" customFormat="1" ht="13.5" customHeight="1">
      <c r="A212" s="21" t="s">
        <v>64</v>
      </c>
      <c r="B212" s="22"/>
      <c r="C212" s="21">
        <v>1200</v>
      </c>
      <c r="D212" s="21"/>
      <c r="E212" s="21">
        <v>0</v>
      </c>
      <c r="F212" s="21"/>
      <c r="G212" s="21">
        <v>0</v>
      </c>
      <c r="H212" s="21"/>
      <c r="I212" s="21">
        <v>0</v>
      </c>
      <c r="J212" s="21"/>
      <c r="K212" s="18">
        <f>IF(SUM(C212:I212)=SUM(M212:Q212),SUM(C212:I212),SUM(M212:Q212)-SUM(C212:I212))</f>
        <v>1200</v>
      </c>
      <c r="L212" s="21"/>
      <c r="M212" s="21">
        <v>1200</v>
      </c>
      <c r="N212" s="21"/>
      <c r="O212" s="21">
        <v>0</v>
      </c>
      <c r="P212" s="21"/>
      <c r="Q212" s="21">
        <v>0</v>
      </c>
      <c r="R212" s="32"/>
    </row>
    <row r="213" spans="1:18" s="21" customFormat="1" ht="13.5" customHeight="1">
      <c r="A213" s="18" t="s">
        <v>308</v>
      </c>
      <c r="B213" s="19"/>
      <c r="C213" s="17">
        <v>0</v>
      </c>
      <c r="D213" s="18"/>
      <c r="E213" s="17">
        <v>0</v>
      </c>
      <c r="F213" s="18"/>
      <c r="G213" s="17">
        <v>928</v>
      </c>
      <c r="H213" s="18"/>
      <c r="I213" s="17">
        <v>0</v>
      </c>
      <c r="J213" s="18"/>
      <c r="K213" s="17">
        <f t="shared" si="2"/>
        <v>928</v>
      </c>
      <c r="L213" s="18"/>
      <c r="M213" s="18">
        <v>0</v>
      </c>
      <c r="N213" s="18"/>
      <c r="O213" s="17">
        <v>928</v>
      </c>
      <c r="P213" s="18"/>
      <c r="Q213" s="18">
        <v>0</v>
      </c>
      <c r="R213" s="33"/>
    </row>
    <row r="214" spans="1:18" s="21" customFormat="1" ht="13.5" customHeight="1">
      <c r="A214" s="18" t="s">
        <v>162</v>
      </c>
      <c r="B214" s="19" t="s">
        <v>15</v>
      </c>
      <c r="C214" s="17">
        <f>SUM(C204:C213)</f>
        <v>589157</v>
      </c>
      <c r="D214" s="18"/>
      <c r="E214" s="17">
        <f>SUM(E204:E213)</f>
        <v>188276</v>
      </c>
      <c r="F214" s="18"/>
      <c r="G214" s="17">
        <f>SUM(G204:G213)</f>
        <v>223142</v>
      </c>
      <c r="H214" s="18"/>
      <c r="I214" s="17">
        <f>SUM(I204:I213)</f>
        <v>213329</v>
      </c>
      <c r="J214" s="18"/>
      <c r="K214" s="20">
        <f t="shared" si="2"/>
        <v>1213904</v>
      </c>
      <c r="L214" s="18"/>
      <c r="M214" s="20">
        <f>SUM(M204:M213)</f>
        <v>712713</v>
      </c>
      <c r="N214" s="18"/>
      <c r="O214" s="17">
        <f>SUM(O204:O213)</f>
        <v>348960</v>
      </c>
      <c r="P214" s="18"/>
      <c r="Q214" s="20">
        <f>SUM(Q204:Q213)</f>
        <v>152231</v>
      </c>
      <c r="R214" s="33"/>
    </row>
    <row r="215" spans="1:18" s="21" customFormat="1" ht="13.5" customHeight="1">
      <c r="A215" s="18"/>
      <c r="B215" s="19" t="s">
        <v>15</v>
      </c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33"/>
    </row>
    <row r="216" spans="1:18" s="18" customFormat="1" ht="13.5" customHeight="1">
      <c r="A216" s="18" t="s">
        <v>203</v>
      </c>
      <c r="B216" s="19" t="s">
        <v>15</v>
      </c>
      <c r="C216" s="17">
        <v>453752</v>
      </c>
      <c r="E216" s="17">
        <v>97880</v>
      </c>
      <c r="G216" s="17">
        <v>147220</v>
      </c>
      <c r="I216" s="17">
        <v>63095</v>
      </c>
      <c r="K216" s="17">
        <f t="shared" si="2"/>
        <v>761947</v>
      </c>
      <c r="M216" s="17">
        <v>189784</v>
      </c>
      <c r="O216" s="17">
        <v>532299</v>
      </c>
      <c r="Q216" s="17">
        <v>39864</v>
      </c>
      <c r="R216" s="32"/>
    </row>
    <row r="217" spans="2:18" s="18" customFormat="1" ht="13.5" customHeight="1">
      <c r="B217" s="19"/>
      <c r="C217" s="21"/>
      <c r="E217" s="21"/>
      <c r="G217" s="21"/>
      <c r="I217" s="21"/>
      <c r="M217" s="21"/>
      <c r="O217" s="21"/>
      <c r="Q217" s="21"/>
      <c r="R217" s="32"/>
    </row>
    <row r="218" spans="1:18" s="18" customFormat="1" ht="13.5" customHeight="1">
      <c r="A218" s="18" t="s">
        <v>98</v>
      </c>
      <c r="B218" s="19"/>
      <c r="C218" s="17">
        <v>411181</v>
      </c>
      <c r="E218" s="17">
        <v>552316</v>
      </c>
      <c r="G218" s="17">
        <v>35748</v>
      </c>
      <c r="I218" s="17">
        <v>5950</v>
      </c>
      <c r="K218" s="17">
        <f aca="true" t="shared" si="4" ref="K218:K281">IF(SUM(C218:I218)=SUM(M218:Q218),SUM(C218:I218),SUM(M218:Q218)-SUM(C218:I218))</f>
        <v>1005195</v>
      </c>
      <c r="M218" s="17">
        <v>516032</v>
      </c>
      <c r="O218" s="17">
        <v>307629</v>
      </c>
      <c r="Q218" s="17">
        <v>181534</v>
      </c>
      <c r="R218" s="32"/>
    </row>
    <row r="219" spans="2:18" s="18" customFormat="1" ht="13.5" customHeight="1">
      <c r="B219" s="19"/>
      <c r="C219" s="21"/>
      <c r="E219" s="21"/>
      <c r="G219" s="24"/>
      <c r="I219" s="21"/>
      <c r="M219" s="21"/>
      <c r="O219" s="21"/>
      <c r="Q219" s="21"/>
      <c r="R219" s="32"/>
    </row>
    <row r="220" spans="1:18" s="18" customFormat="1" ht="13.5" customHeight="1">
      <c r="A220" s="18" t="s">
        <v>309</v>
      </c>
      <c r="B220" s="19"/>
      <c r="C220" s="37">
        <v>1196448</v>
      </c>
      <c r="E220" s="37">
        <v>0</v>
      </c>
      <c r="G220" s="37">
        <v>438</v>
      </c>
      <c r="I220" s="37">
        <v>246286</v>
      </c>
      <c r="K220" s="37">
        <f t="shared" si="4"/>
        <v>1443172</v>
      </c>
      <c r="M220" s="37">
        <v>643527</v>
      </c>
      <c r="O220" s="37">
        <v>638973</v>
      </c>
      <c r="Q220" s="21">
        <v>160672</v>
      </c>
      <c r="R220" s="32"/>
    </row>
    <row r="221" spans="2:18" s="18" customFormat="1" ht="13.5" customHeight="1">
      <c r="B221" s="19"/>
      <c r="C221" s="21"/>
      <c r="E221" s="21"/>
      <c r="G221" s="21"/>
      <c r="I221" s="21"/>
      <c r="M221" s="21"/>
      <c r="O221" s="21"/>
      <c r="Q221" s="38"/>
      <c r="R221" s="32"/>
    </row>
    <row r="222" spans="1:18" s="18" customFormat="1" ht="13.5" customHeight="1">
      <c r="A222" s="18" t="s">
        <v>206</v>
      </c>
      <c r="B222" s="19"/>
      <c r="C222" s="17">
        <v>709653</v>
      </c>
      <c r="E222" s="17">
        <v>1228129</v>
      </c>
      <c r="G222" s="17">
        <v>611129</v>
      </c>
      <c r="I222" s="17">
        <v>40821</v>
      </c>
      <c r="K222" s="17">
        <f t="shared" si="4"/>
        <v>2589732</v>
      </c>
      <c r="M222" s="17">
        <v>1304997</v>
      </c>
      <c r="O222" s="17">
        <v>748950</v>
      </c>
      <c r="Q222" s="17">
        <v>535785</v>
      </c>
      <c r="R222" s="32"/>
    </row>
    <row r="223" spans="2:18" s="18" customFormat="1" ht="13.5" customHeight="1">
      <c r="B223" s="19" t="s">
        <v>15</v>
      </c>
      <c r="R223" s="32"/>
    </row>
    <row r="224" spans="1:18" s="18" customFormat="1" ht="13.5" customHeight="1">
      <c r="A224" s="18" t="s">
        <v>212</v>
      </c>
      <c r="B224" s="19" t="s">
        <v>15</v>
      </c>
      <c r="C224" s="18" t="s">
        <v>15</v>
      </c>
      <c r="E224" s="18" t="s">
        <v>15</v>
      </c>
      <c r="G224" s="18" t="s">
        <v>15</v>
      </c>
      <c r="I224" s="18" t="s">
        <v>15</v>
      </c>
      <c r="M224" s="18" t="s">
        <v>15</v>
      </c>
      <c r="O224" s="18" t="s">
        <v>15</v>
      </c>
      <c r="Q224" s="18" t="s">
        <v>15</v>
      </c>
      <c r="R224" s="32"/>
    </row>
    <row r="225" spans="1:18" s="18" customFormat="1" ht="13.5" customHeight="1">
      <c r="A225" s="18" t="s">
        <v>157</v>
      </c>
      <c r="B225" s="19" t="s">
        <v>15</v>
      </c>
      <c r="C225" s="18">
        <v>75905</v>
      </c>
      <c r="E225" s="18">
        <v>0</v>
      </c>
      <c r="G225" s="18">
        <v>12149</v>
      </c>
      <c r="I225" s="18">
        <v>13892</v>
      </c>
      <c r="K225" s="18">
        <f t="shared" si="4"/>
        <v>101946</v>
      </c>
      <c r="M225" s="18">
        <v>73379</v>
      </c>
      <c r="O225" s="18">
        <v>12121</v>
      </c>
      <c r="Q225" s="18">
        <v>16446</v>
      </c>
      <c r="R225" s="32"/>
    </row>
    <row r="226" spans="1:18" s="18" customFormat="1" ht="13.5" customHeight="1">
      <c r="A226" s="18" t="s">
        <v>170</v>
      </c>
      <c r="B226" s="19" t="s">
        <v>15</v>
      </c>
      <c r="C226" s="18">
        <v>0</v>
      </c>
      <c r="E226" s="18">
        <v>18136</v>
      </c>
      <c r="G226" s="18">
        <v>78404</v>
      </c>
      <c r="I226" s="18">
        <v>2113</v>
      </c>
      <c r="K226" s="18">
        <f>IF(SUM(C226:I226)=SUM(M226:Q226),SUM(C226:I226),SUM(M226:Q226)-SUM(C226:I226))</f>
        <v>98653</v>
      </c>
      <c r="M226" s="18">
        <v>71566</v>
      </c>
      <c r="O226" s="18">
        <v>9010</v>
      </c>
      <c r="Q226" s="18">
        <v>18077</v>
      </c>
      <c r="R226" s="32"/>
    </row>
    <row r="227" spans="1:18" s="18" customFormat="1" ht="13.5" customHeight="1">
      <c r="A227" s="18" t="s">
        <v>158</v>
      </c>
      <c r="B227" s="19" t="s">
        <v>15</v>
      </c>
      <c r="C227" s="18">
        <v>134615</v>
      </c>
      <c r="E227" s="18">
        <v>-22702</v>
      </c>
      <c r="G227" s="18">
        <v>18306</v>
      </c>
      <c r="I227" s="18">
        <v>15125</v>
      </c>
      <c r="K227" s="18">
        <f>IF(SUM(C227:I227)=SUM(M227:Q227),SUM(C227:I227),SUM(M227:Q227)-SUM(C227:I227))</f>
        <v>145344</v>
      </c>
      <c r="M227" s="18">
        <v>90124</v>
      </c>
      <c r="O227" s="18">
        <v>35663</v>
      </c>
      <c r="Q227" s="18">
        <v>19557</v>
      </c>
      <c r="R227" s="32"/>
    </row>
    <row r="228" spans="1:18" s="18" customFormat="1" ht="13.5" customHeight="1">
      <c r="A228" s="18" t="s">
        <v>171</v>
      </c>
      <c r="B228" s="19" t="s">
        <v>15</v>
      </c>
      <c r="C228" s="18">
        <v>117691</v>
      </c>
      <c r="E228" s="18">
        <v>394796</v>
      </c>
      <c r="G228" s="18">
        <v>234491</v>
      </c>
      <c r="I228" s="18">
        <v>37557</v>
      </c>
      <c r="K228" s="18">
        <f t="shared" si="4"/>
        <v>784535</v>
      </c>
      <c r="M228" s="18">
        <v>447254</v>
      </c>
      <c r="O228" s="18">
        <v>149357</v>
      </c>
      <c r="Q228" s="18">
        <v>187924</v>
      </c>
      <c r="R228" s="32"/>
    </row>
    <row r="229" spans="1:18" s="18" customFormat="1" ht="13.5" customHeight="1">
      <c r="A229" s="18" t="s">
        <v>172</v>
      </c>
      <c r="B229" s="19" t="s">
        <v>15</v>
      </c>
      <c r="C229" s="18">
        <v>0</v>
      </c>
      <c r="E229" s="18">
        <v>18547</v>
      </c>
      <c r="G229" s="18">
        <v>436363</v>
      </c>
      <c r="I229" s="18">
        <v>4039</v>
      </c>
      <c r="K229" s="18">
        <f t="shared" si="4"/>
        <v>458949</v>
      </c>
      <c r="M229" s="18">
        <v>196839</v>
      </c>
      <c r="O229" s="18">
        <v>260951</v>
      </c>
      <c r="Q229" s="18">
        <v>1159</v>
      </c>
      <c r="R229" s="32"/>
    </row>
    <row r="230" spans="1:18" s="18" customFormat="1" ht="13.5" customHeight="1">
      <c r="A230" s="18" t="s">
        <v>173</v>
      </c>
      <c r="B230" s="19" t="s">
        <v>15</v>
      </c>
      <c r="C230" s="18">
        <v>4103007</v>
      </c>
      <c r="E230" s="18">
        <v>3008256</v>
      </c>
      <c r="G230" s="18">
        <v>1823935</v>
      </c>
      <c r="I230" s="18">
        <v>238411</v>
      </c>
      <c r="K230" s="18">
        <f t="shared" si="4"/>
        <v>9173609</v>
      </c>
      <c r="M230" s="18">
        <v>4377362</v>
      </c>
      <c r="O230" s="18">
        <v>3109593</v>
      </c>
      <c r="Q230" s="18">
        <v>1686654</v>
      </c>
      <c r="R230" s="32"/>
    </row>
    <row r="231" spans="1:18" s="18" customFormat="1" ht="13.5" customHeight="1">
      <c r="A231" s="18" t="s">
        <v>174</v>
      </c>
      <c r="B231" s="19" t="s">
        <v>15</v>
      </c>
      <c r="C231" s="18">
        <v>235877</v>
      </c>
      <c r="E231" s="18">
        <v>31582</v>
      </c>
      <c r="G231" s="18">
        <v>48437</v>
      </c>
      <c r="I231" s="18">
        <v>20373</v>
      </c>
      <c r="K231" s="18">
        <f t="shared" si="4"/>
        <v>336269</v>
      </c>
      <c r="M231" s="18">
        <v>208750</v>
      </c>
      <c r="O231" s="18">
        <v>64919</v>
      </c>
      <c r="Q231" s="18">
        <v>62600</v>
      </c>
      <c r="R231" s="32"/>
    </row>
    <row r="232" spans="1:18" s="18" customFormat="1" ht="13.5" customHeight="1">
      <c r="A232" s="18" t="s">
        <v>175</v>
      </c>
      <c r="B232" s="19" t="s">
        <v>15</v>
      </c>
      <c r="C232" s="17">
        <v>189284</v>
      </c>
      <c r="E232" s="17">
        <v>0</v>
      </c>
      <c r="G232" s="17">
        <v>28283</v>
      </c>
      <c r="I232" s="17">
        <v>-31463</v>
      </c>
      <c r="K232" s="17">
        <f>IF(SUM(C232:I232)=SUM(M232:Q232),SUM(C232:I232),SUM(M232:Q232)-SUM(C232:I232))</f>
        <v>186104</v>
      </c>
      <c r="M232" s="17">
        <v>148528</v>
      </c>
      <c r="O232" s="17">
        <v>-14415</v>
      </c>
      <c r="Q232" s="17">
        <v>51991</v>
      </c>
      <c r="R232" s="32"/>
    </row>
    <row r="233" spans="1:18" s="18" customFormat="1" ht="13.5" customHeight="1">
      <c r="A233" s="18" t="s">
        <v>222</v>
      </c>
      <c r="B233" s="19" t="s">
        <v>15</v>
      </c>
      <c r="C233" s="17">
        <f>SUM(C225:C232)</f>
        <v>4856379</v>
      </c>
      <c r="E233" s="17">
        <f>SUM(E225:E232)</f>
        <v>3448615</v>
      </c>
      <c r="G233" s="17">
        <f>SUM(G225:G232)</f>
        <v>2680368</v>
      </c>
      <c r="I233" s="17">
        <f>SUM(I225:I232)</f>
        <v>300047</v>
      </c>
      <c r="K233" s="20">
        <f t="shared" si="4"/>
        <v>11285409</v>
      </c>
      <c r="M233" s="17">
        <f>SUM(M225:M232)</f>
        <v>5613802</v>
      </c>
      <c r="O233" s="17">
        <f>SUM(O225:O232)</f>
        <v>3627199</v>
      </c>
      <c r="Q233" s="17">
        <f>SUM(Q225:Q232)</f>
        <v>2044408</v>
      </c>
      <c r="R233" s="32"/>
    </row>
    <row r="234" spans="2:18" s="18" customFormat="1" ht="13.5" customHeight="1">
      <c r="B234" s="19" t="s">
        <v>15</v>
      </c>
      <c r="R234" s="32"/>
    </row>
    <row r="235" spans="1:18" s="18" customFormat="1" ht="13.5" customHeight="1">
      <c r="A235" s="18" t="s">
        <v>20</v>
      </c>
      <c r="B235" s="19" t="s">
        <v>15</v>
      </c>
      <c r="C235" s="18" t="s">
        <v>15</v>
      </c>
      <c r="E235" s="18" t="s">
        <v>15</v>
      </c>
      <c r="G235" s="18" t="s">
        <v>15</v>
      </c>
      <c r="I235" s="18" t="s">
        <v>15</v>
      </c>
      <c r="M235" s="18" t="s">
        <v>15</v>
      </c>
      <c r="O235" s="18" t="s">
        <v>15</v>
      </c>
      <c r="Q235" s="18" t="s">
        <v>15</v>
      </c>
      <c r="R235" s="32"/>
    </row>
    <row r="236" spans="1:18" s="18" customFormat="1" ht="13.5" customHeight="1">
      <c r="A236" s="18" t="s">
        <v>291</v>
      </c>
      <c r="B236" s="19" t="s">
        <v>15</v>
      </c>
      <c r="C236" s="18">
        <v>671088</v>
      </c>
      <c r="E236" s="18">
        <v>116236</v>
      </c>
      <c r="G236" s="18">
        <v>14235</v>
      </c>
      <c r="I236" s="18">
        <v>5492</v>
      </c>
      <c r="K236" s="18">
        <f t="shared" si="4"/>
        <v>807051</v>
      </c>
      <c r="M236" s="18">
        <v>468317</v>
      </c>
      <c r="O236" s="18">
        <v>225042</v>
      </c>
      <c r="Q236" s="18">
        <v>113692</v>
      </c>
      <c r="R236" s="32"/>
    </row>
    <row r="237" spans="1:18" s="18" customFormat="1" ht="13.5" customHeight="1">
      <c r="A237" s="18" t="s">
        <v>41</v>
      </c>
      <c r="B237" s="19" t="s">
        <v>15</v>
      </c>
      <c r="C237" s="18">
        <v>49066</v>
      </c>
      <c r="E237" s="18">
        <v>0</v>
      </c>
      <c r="G237" s="18">
        <v>89956</v>
      </c>
      <c r="I237" s="18">
        <v>12775</v>
      </c>
      <c r="K237" s="18">
        <f t="shared" si="4"/>
        <v>151797</v>
      </c>
      <c r="M237" s="18">
        <v>87211</v>
      </c>
      <c r="O237" s="18">
        <v>60962</v>
      </c>
      <c r="Q237" s="18">
        <v>3624</v>
      </c>
      <c r="R237" s="32"/>
    </row>
    <row r="238" spans="1:18" s="18" customFormat="1" ht="13.5" customHeight="1">
      <c r="A238" s="18" t="s">
        <v>69</v>
      </c>
      <c r="B238" s="19" t="s">
        <v>15</v>
      </c>
      <c r="C238" s="17">
        <v>105825</v>
      </c>
      <c r="E238" s="17">
        <v>0</v>
      </c>
      <c r="G238" s="17">
        <v>233701</v>
      </c>
      <c r="I238" s="17">
        <v>6532</v>
      </c>
      <c r="K238" s="17">
        <f t="shared" si="4"/>
        <v>346058</v>
      </c>
      <c r="M238" s="17">
        <v>165460</v>
      </c>
      <c r="O238" s="17">
        <v>139432</v>
      </c>
      <c r="Q238" s="17">
        <v>41166</v>
      </c>
      <c r="R238" s="32"/>
    </row>
    <row r="239" spans="1:18" s="18" customFormat="1" ht="13.5" customHeight="1">
      <c r="A239" s="18" t="s">
        <v>164</v>
      </c>
      <c r="B239" s="19" t="s">
        <v>15</v>
      </c>
      <c r="C239" s="17">
        <f>SUM(C236:C238)</f>
        <v>825979</v>
      </c>
      <c r="E239" s="17">
        <f>SUM(E236:E238)</f>
        <v>116236</v>
      </c>
      <c r="G239" s="17">
        <f>SUM(G236:G238)</f>
        <v>337892</v>
      </c>
      <c r="I239" s="17">
        <f>SUM(I236:I238)</f>
        <v>24799</v>
      </c>
      <c r="K239" s="20">
        <f t="shared" si="4"/>
        <v>1304906</v>
      </c>
      <c r="M239" s="17">
        <f>SUM(M236:M238)</f>
        <v>720988</v>
      </c>
      <c r="O239" s="17">
        <f>SUM(O236:O238)</f>
        <v>425436</v>
      </c>
      <c r="Q239" s="17">
        <f>SUM(Q236:Q238)</f>
        <v>158482</v>
      </c>
      <c r="R239" s="32"/>
    </row>
    <row r="240" spans="2:18" s="18" customFormat="1" ht="13.5" customHeight="1">
      <c r="B240" s="19" t="s">
        <v>15</v>
      </c>
      <c r="R240" s="32"/>
    </row>
    <row r="241" spans="1:18" s="18" customFormat="1" ht="13.5" customHeight="1">
      <c r="A241" s="18" t="s">
        <v>21</v>
      </c>
      <c r="B241" s="19" t="s">
        <v>15</v>
      </c>
      <c r="C241" s="18" t="s">
        <v>15</v>
      </c>
      <c r="E241" s="18" t="s">
        <v>15</v>
      </c>
      <c r="G241" s="18" t="s">
        <v>15</v>
      </c>
      <c r="I241" s="18" t="s">
        <v>15</v>
      </c>
      <c r="M241" s="18" t="s">
        <v>15</v>
      </c>
      <c r="O241" s="18" t="s">
        <v>15</v>
      </c>
      <c r="Q241" s="18" t="s">
        <v>15</v>
      </c>
      <c r="R241" s="32"/>
    </row>
    <row r="242" spans="1:18" s="18" customFormat="1" ht="13.5" customHeight="1">
      <c r="A242" s="18" t="s">
        <v>310</v>
      </c>
      <c r="B242" s="19"/>
      <c r="C242" s="18">
        <v>446038</v>
      </c>
      <c r="E242" s="18">
        <v>0</v>
      </c>
      <c r="G242" s="18">
        <v>73688</v>
      </c>
      <c r="I242" s="18">
        <v>51085</v>
      </c>
      <c r="K242" s="18">
        <f t="shared" si="4"/>
        <v>570811</v>
      </c>
      <c r="M242" s="18">
        <v>409473</v>
      </c>
      <c r="O242" s="18">
        <v>101502</v>
      </c>
      <c r="Q242" s="18">
        <v>59836</v>
      </c>
      <c r="R242" s="32"/>
    </row>
    <row r="243" spans="1:18" s="18" customFormat="1" ht="13.5" customHeight="1">
      <c r="A243" s="18" t="s">
        <v>100</v>
      </c>
      <c r="B243" s="19" t="s">
        <v>15</v>
      </c>
      <c r="C243" s="18">
        <v>84921</v>
      </c>
      <c r="E243" s="18">
        <v>1029535</v>
      </c>
      <c r="G243" s="18">
        <v>887420</v>
      </c>
      <c r="I243" s="18">
        <v>236262</v>
      </c>
      <c r="K243" s="18">
        <f t="shared" si="4"/>
        <v>2238138</v>
      </c>
      <c r="M243" s="18">
        <v>867695</v>
      </c>
      <c r="O243" s="18">
        <v>1112212</v>
      </c>
      <c r="Q243" s="18">
        <v>258231</v>
      </c>
      <c r="R243" s="32"/>
    </row>
    <row r="244" spans="1:18" s="18" customFormat="1" ht="13.5" customHeight="1">
      <c r="A244" s="18" t="s">
        <v>71</v>
      </c>
      <c r="B244" s="19" t="s">
        <v>15</v>
      </c>
      <c r="C244" s="18">
        <v>1323208</v>
      </c>
      <c r="E244" s="18">
        <v>565141</v>
      </c>
      <c r="G244" s="18">
        <v>427606</v>
      </c>
      <c r="I244" s="18">
        <v>60979</v>
      </c>
      <c r="K244" s="18">
        <f t="shared" si="4"/>
        <v>2376934</v>
      </c>
      <c r="M244" s="18">
        <v>1235755</v>
      </c>
      <c r="O244" s="18">
        <v>778260</v>
      </c>
      <c r="Q244" s="18">
        <v>362919</v>
      </c>
      <c r="R244" s="32"/>
    </row>
    <row r="245" spans="1:18" s="18" customFormat="1" ht="13.5" customHeight="1">
      <c r="A245" s="18" t="s">
        <v>72</v>
      </c>
      <c r="B245" s="19" t="s">
        <v>15</v>
      </c>
      <c r="C245" s="18">
        <v>492549</v>
      </c>
      <c r="E245" s="18">
        <v>319816</v>
      </c>
      <c r="G245" s="18">
        <v>645345</v>
      </c>
      <c r="I245" s="18">
        <v>14537</v>
      </c>
      <c r="K245" s="18">
        <f t="shared" si="4"/>
        <v>1472247</v>
      </c>
      <c r="M245" s="18">
        <v>715386</v>
      </c>
      <c r="O245" s="18">
        <v>433488</v>
      </c>
      <c r="Q245" s="18">
        <v>323373</v>
      </c>
      <c r="R245" s="32"/>
    </row>
    <row r="246" spans="1:18" s="18" customFormat="1" ht="13.5" customHeight="1">
      <c r="A246" s="18" t="s">
        <v>101</v>
      </c>
      <c r="B246" s="19" t="s">
        <v>15</v>
      </c>
      <c r="C246" s="18">
        <v>0</v>
      </c>
      <c r="E246" s="18">
        <v>86244</v>
      </c>
      <c r="G246" s="18">
        <v>275200</v>
      </c>
      <c r="I246" s="18">
        <v>7543</v>
      </c>
      <c r="K246" s="18">
        <f t="shared" si="4"/>
        <v>368987</v>
      </c>
      <c r="M246" s="18">
        <v>119596</v>
      </c>
      <c r="O246" s="18">
        <v>219232</v>
      </c>
      <c r="Q246" s="18">
        <v>30159</v>
      </c>
      <c r="R246" s="32"/>
    </row>
    <row r="247" spans="1:18" s="18" customFormat="1" ht="13.5" customHeight="1">
      <c r="A247" s="18" t="s">
        <v>102</v>
      </c>
      <c r="B247" s="19" t="s">
        <v>15</v>
      </c>
      <c r="C247" s="18">
        <v>6478</v>
      </c>
      <c r="E247" s="18">
        <v>25679</v>
      </c>
      <c r="G247" s="18">
        <v>84614</v>
      </c>
      <c r="I247" s="18">
        <v>10240</v>
      </c>
      <c r="K247" s="18">
        <v>127011</v>
      </c>
      <c r="M247" s="18">
        <v>90721</v>
      </c>
      <c r="O247" s="18">
        <v>27459</v>
      </c>
      <c r="Q247" s="18">
        <v>8831</v>
      </c>
      <c r="R247" s="32"/>
    </row>
    <row r="248" spans="1:18" s="18" customFormat="1" ht="13.5" customHeight="1">
      <c r="A248" s="18" t="s">
        <v>103</v>
      </c>
      <c r="B248" s="19" t="s">
        <v>15</v>
      </c>
      <c r="C248" s="18">
        <v>33</v>
      </c>
      <c r="E248" s="18">
        <v>125193</v>
      </c>
      <c r="G248" s="18">
        <v>65867</v>
      </c>
      <c r="I248" s="18">
        <v>111</v>
      </c>
      <c r="K248" s="18">
        <f>IF(SUM(C248:I248)=SUM(M248:Q248),SUM(C248:I248),SUM(M248:Q248)-SUM(C248:I248))</f>
        <v>191204</v>
      </c>
      <c r="M248" s="18">
        <v>93272</v>
      </c>
      <c r="O248" s="18">
        <v>42261</v>
      </c>
      <c r="Q248" s="18">
        <v>55671</v>
      </c>
      <c r="R248" s="32"/>
    </row>
    <row r="249" spans="1:18" s="18" customFormat="1" ht="13.5" customHeight="1">
      <c r="A249" s="18" t="s">
        <v>41</v>
      </c>
      <c r="B249" s="19" t="s">
        <v>15</v>
      </c>
      <c r="C249" s="18">
        <v>199769</v>
      </c>
      <c r="E249" s="18">
        <v>690749</v>
      </c>
      <c r="G249" s="18">
        <v>214566</v>
      </c>
      <c r="I249" s="18">
        <v>171224</v>
      </c>
      <c r="K249" s="18">
        <f t="shared" si="4"/>
        <v>1276308</v>
      </c>
      <c r="M249" s="18">
        <v>618154</v>
      </c>
      <c r="O249" s="18">
        <v>451253</v>
      </c>
      <c r="Q249" s="18">
        <v>206901</v>
      </c>
      <c r="R249" s="32"/>
    </row>
    <row r="250" spans="1:18" s="18" customFormat="1" ht="13.5" customHeight="1">
      <c r="A250" s="18" t="s">
        <v>37</v>
      </c>
      <c r="B250" s="19" t="s">
        <v>15</v>
      </c>
      <c r="C250" s="18">
        <v>3625319</v>
      </c>
      <c r="E250" s="18">
        <v>0</v>
      </c>
      <c r="G250" s="18">
        <v>8000</v>
      </c>
      <c r="I250" s="18">
        <v>8982</v>
      </c>
      <c r="K250" s="18">
        <f t="shared" si="4"/>
        <v>3642301</v>
      </c>
      <c r="M250" s="18">
        <v>2477434</v>
      </c>
      <c r="O250" s="18">
        <v>552176</v>
      </c>
      <c r="Q250" s="18">
        <v>612691</v>
      </c>
      <c r="R250" s="32"/>
    </row>
    <row r="251" spans="1:18" s="18" customFormat="1" ht="13.5" customHeight="1">
      <c r="A251" s="18" t="s">
        <v>104</v>
      </c>
      <c r="B251" s="19" t="s">
        <v>15</v>
      </c>
      <c r="C251" s="18">
        <v>982318</v>
      </c>
      <c r="E251" s="18">
        <v>762584</v>
      </c>
      <c r="G251" s="18">
        <v>275412</v>
      </c>
      <c r="I251" s="18">
        <v>122499</v>
      </c>
      <c r="K251" s="18">
        <f t="shared" si="4"/>
        <v>2142813</v>
      </c>
      <c r="M251" s="18">
        <v>1098412</v>
      </c>
      <c r="O251" s="18">
        <v>667898</v>
      </c>
      <c r="Q251" s="18">
        <v>376503</v>
      </c>
      <c r="R251" s="32"/>
    </row>
    <row r="252" spans="1:18" s="18" customFormat="1" ht="13.5" customHeight="1">
      <c r="A252" s="18" t="s">
        <v>74</v>
      </c>
      <c r="B252" s="19" t="s">
        <v>15</v>
      </c>
      <c r="C252" s="18">
        <v>91260</v>
      </c>
      <c r="E252" s="18">
        <v>125706</v>
      </c>
      <c r="G252" s="18">
        <v>295692</v>
      </c>
      <c r="I252" s="18">
        <v>69494</v>
      </c>
      <c r="K252" s="18">
        <f t="shared" si="4"/>
        <v>582152</v>
      </c>
      <c r="M252" s="18">
        <v>384683</v>
      </c>
      <c r="O252" s="18">
        <v>82766</v>
      </c>
      <c r="Q252" s="18">
        <v>114703</v>
      </c>
      <c r="R252" s="32"/>
    </row>
    <row r="253" spans="1:18" s="18" customFormat="1" ht="13.5" customHeight="1">
      <c r="A253" s="18" t="s">
        <v>210</v>
      </c>
      <c r="B253" s="19"/>
      <c r="C253" s="18">
        <v>662055</v>
      </c>
      <c r="E253" s="18">
        <v>167176</v>
      </c>
      <c r="G253" s="18">
        <v>46054</v>
      </c>
      <c r="I253" s="18">
        <v>5254</v>
      </c>
      <c r="K253" s="18">
        <f t="shared" si="4"/>
        <v>880539</v>
      </c>
      <c r="M253" s="18">
        <v>339020</v>
      </c>
      <c r="O253" s="18">
        <v>451024</v>
      </c>
      <c r="Q253" s="18">
        <v>90495</v>
      </c>
      <c r="R253" s="32"/>
    </row>
    <row r="254" spans="1:18" s="18" customFormat="1" ht="13.5" customHeight="1">
      <c r="A254" s="18" t="s">
        <v>105</v>
      </c>
      <c r="B254" s="19" t="s">
        <v>15</v>
      </c>
      <c r="C254" s="17">
        <v>0</v>
      </c>
      <c r="E254" s="17">
        <v>86001</v>
      </c>
      <c r="G254" s="17">
        <v>0</v>
      </c>
      <c r="I254" s="17">
        <v>829</v>
      </c>
      <c r="K254" s="17">
        <f t="shared" si="4"/>
        <v>86830</v>
      </c>
      <c r="M254" s="17">
        <v>55993</v>
      </c>
      <c r="O254" s="17">
        <v>30837</v>
      </c>
      <c r="Q254" s="17">
        <v>0</v>
      </c>
      <c r="R254" s="32"/>
    </row>
    <row r="255" spans="1:18" s="18" customFormat="1" ht="13.5" customHeight="1">
      <c r="A255" s="18" t="s">
        <v>176</v>
      </c>
      <c r="B255" s="19" t="s">
        <v>15</v>
      </c>
      <c r="C255" s="17">
        <f>SUM(C242:C254)</f>
        <v>7913948</v>
      </c>
      <c r="E255" s="17">
        <f>SUM(E242:E254)</f>
        <v>3983824</v>
      </c>
      <c r="G255" s="17">
        <f>SUM(G242:G254)</f>
        <v>3299464</v>
      </c>
      <c r="I255" s="17">
        <f>SUM(I242:I254)</f>
        <v>759039</v>
      </c>
      <c r="K255" s="20">
        <f>SUM(K242:K254)</f>
        <v>15956275</v>
      </c>
      <c r="M255" s="17">
        <f>SUM(M242:M254)</f>
        <v>8505594</v>
      </c>
      <c r="O255" s="17">
        <f>SUM(O242:O254)</f>
        <v>4950368</v>
      </c>
      <c r="Q255" s="17">
        <f>SUM(Q242:Q254)</f>
        <v>2500313</v>
      </c>
      <c r="R255" s="32"/>
    </row>
    <row r="256" spans="2:18" s="18" customFormat="1" ht="13.5" customHeight="1">
      <c r="B256" s="19" t="s">
        <v>15</v>
      </c>
      <c r="R256" s="32"/>
    </row>
    <row r="257" spans="1:18" s="18" customFormat="1" ht="13.5" customHeight="1">
      <c r="A257" s="18" t="s">
        <v>267</v>
      </c>
      <c r="B257" s="19"/>
      <c r="C257" s="17">
        <v>0</v>
      </c>
      <c r="E257" s="17">
        <v>0</v>
      </c>
      <c r="G257" s="17">
        <v>18752</v>
      </c>
      <c r="I257" s="17">
        <v>0</v>
      </c>
      <c r="K257" s="17">
        <f t="shared" si="4"/>
        <v>18752</v>
      </c>
      <c r="M257" s="17">
        <v>8544</v>
      </c>
      <c r="O257" s="17">
        <v>7082</v>
      </c>
      <c r="Q257" s="17">
        <v>3126</v>
      </c>
      <c r="R257" s="32"/>
    </row>
    <row r="258" spans="2:18" s="18" customFormat="1" ht="13.5" customHeight="1">
      <c r="B258" s="19"/>
      <c r="R258" s="32"/>
    </row>
    <row r="259" spans="1:18" s="18" customFormat="1" ht="13.5" customHeight="1">
      <c r="A259" s="18" t="s">
        <v>106</v>
      </c>
      <c r="B259" s="19" t="s">
        <v>15</v>
      </c>
      <c r="C259" s="17">
        <v>0</v>
      </c>
      <c r="E259" s="17">
        <v>0</v>
      </c>
      <c r="F259" s="18" t="s">
        <v>16</v>
      </c>
      <c r="G259" s="17">
        <v>19514</v>
      </c>
      <c r="I259" s="17">
        <v>55704</v>
      </c>
      <c r="K259" s="17">
        <f t="shared" si="4"/>
        <v>75218</v>
      </c>
      <c r="M259" s="17">
        <v>0</v>
      </c>
      <c r="O259" s="17">
        <v>75218</v>
      </c>
      <c r="Q259" s="17">
        <v>0</v>
      </c>
      <c r="R259" s="32"/>
    </row>
    <row r="260" spans="2:18" s="18" customFormat="1" ht="13.5" customHeight="1">
      <c r="B260" s="19" t="s">
        <v>15</v>
      </c>
      <c r="R260" s="32"/>
    </row>
    <row r="261" spans="1:18" s="18" customFormat="1" ht="13.5" customHeight="1">
      <c r="A261" s="18" t="s">
        <v>236</v>
      </c>
      <c r="B261" s="19"/>
      <c r="C261" s="17">
        <v>0</v>
      </c>
      <c r="E261" s="17">
        <v>26315</v>
      </c>
      <c r="G261" s="17">
        <v>24689</v>
      </c>
      <c r="I261" s="17">
        <v>0</v>
      </c>
      <c r="K261" s="17">
        <f t="shared" si="4"/>
        <v>51004</v>
      </c>
      <c r="M261" s="17">
        <v>37356</v>
      </c>
      <c r="O261" s="17">
        <v>1544</v>
      </c>
      <c r="Q261" s="17">
        <v>12104</v>
      </c>
      <c r="R261" s="32"/>
    </row>
    <row r="262" spans="2:18" s="18" customFormat="1" ht="13.5" customHeight="1">
      <c r="B262" s="19"/>
      <c r="R262" s="32"/>
    </row>
    <row r="263" spans="1:18" s="18" customFormat="1" ht="13.5" customHeight="1">
      <c r="A263" s="18" t="s">
        <v>107</v>
      </c>
      <c r="B263" s="19" t="s">
        <v>15</v>
      </c>
      <c r="C263" s="17">
        <v>326584</v>
      </c>
      <c r="E263" s="17">
        <v>94220</v>
      </c>
      <c r="G263" s="17">
        <v>85983</v>
      </c>
      <c r="I263" s="17">
        <v>5445</v>
      </c>
      <c r="K263" s="17">
        <f t="shared" si="4"/>
        <v>512232</v>
      </c>
      <c r="M263" s="17">
        <v>337513</v>
      </c>
      <c r="O263" s="17">
        <v>94211</v>
      </c>
      <c r="Q263" s="17">
        <v>80508</v>
      </c>
      <c r="R263" s="32"/>
    </row>
    <row r="264" spans="2:18" s="18" customFormat="1" ht="13.5" customHeight="1">
      <c r="B264" s="19" t="s">
        <v>15</v>
      </c>
      <c r="R264" s="32"/>
    </row>
    <row r="265" spans="1:18" s="18" customFormat="1" ht="13.5" customHeight="1">
      <c r="A265" s="18" t="s">
        <v>279</v>
      </c>
      <c r="B265" s="19" t="s">
        <v>15</v>
      </c>
      <c r="C265" s="17">
        <v>44806</v>
      </c>
      <c r="E265" s="17">
        <v>1782586</v>
      </c>
      <c r="G265" s="17">
        <v>27875</v>
      </c>
      <c r="I265" s="17">
        <v>100386</v>
      </c>
      <c r="K265" s="17">
        <f t="shared" si="4"/>
        <v>1955653</v>
      </c>
      <c r="M265" s="17">
        <v>1126236</v>
      </c>
      <c r="O265" s="17">
        <v>492646</v>
      </c>
      <c r="Q265" s="17">
        <v>336771</v>
      </c>
      <c r="R265" s="32"/>
    </row>
    <row r="266" spans="2:18" s="18" customFormat="1" ht="13.5" customHeight="1">
      <c r="B266" s="19" t="s">
        <v>15</v>
      </c>
      <c r="R266" s="32"/>
    </row>
    <row r="267" spans="1:18" s="18" customFormat="1" ht="13.5" customHeight="1">
      <c r="A267" s="18" t="s">
        <v>77</v>
      </c>
      <c r="B267" s="19" t="s">
        <v>15</v>
      </c>
      <c r="C267" s="17">
        <v>5512</v>
      </c>
      <c r="E267" s="17">
        <v>0</v>
      </c>
      <c r="G267" s="17">
        <v>47357</v>
      </c>
      <c r="I267" s="17">
        <v>7000</v>
      </c>
      <c r="K267" s="17">
        <f t="shared" si="4"/>
        <v>59869</v>
      </c>
      <c r="M267" s="17">
        <v>33569</v>
      </c>
      <c r="O267" s="17">
        <v>26300</v>
      </c>
      <c r="Q267" s="17">
        <v>0</v>
      </c>
      <c r="R267" s="32"/>
    </row>
    <row r="268" spans="2:18" s="18" customFormat="1" ht="13.5" customHeight="1">
      <c r="B268" s="19" t="s">
        <v>15</v>
      </c>
      <c r="R268" s="32"/>
    </row>
    <row r="269" spans="1:18" s="18" customFormat="1" ht="13.5" customHeight="1">
      <c r="A269" s="18" t="s">
        <v>108</v>
      </c>
      <c r="B269" s="19" t="s">
        <v>15</v>
      </c>
      <c r="C269" s="17">
        <v>0</v>
      </c>
      <c r="E269" s="17">
        <v>0</v>
      </c>
      <c r="G269" s="17">
        <v>2104</v>
      </c>
      <c r="I269" s="17">
        <v>4756</v>
      </c>
      <c r="K269" s="17">
        <f t="shared" si="4"/>
        <v>6860</v>
      </c>
      <c r="M269" s="17">
        <v>0</v>
      </c>
      <c r="O269" s="17">
        <v>6860</v>
      </c>
      <c r="Q269" s="17">
        <v>0</v>
      </c>
      <c r="R269" s="32"/>
    </row>
    <row r="270" spans="2:18" s="18" customFormat="1" ht="13.5" customHeight="1">
      <c r="B270" s="19" t="s">
        <v>15</v>
      </c>
      <c r="R270" s="32"/>
    </row>
    <row r="271" spans="1:18" s="18" customFormat="1" ht="13.5" customHeight="1">
      <c r="A271" s="18" t="s">
        <v>24</v>
      </c>
      <c r="B271" s="19" t="s">
        <v>15</v>
      </c>
      <c r="R271" s="32"/>
    </row>
    <row r="272" spans="1:18" s="18" customFormat="1" ht="13.5" customHeight="1">
      <c r="A272" s="18" t="s">
        <v>289</v>
      </c>
      <c r="B272" s="19"/>
      <c r="C272" s="18">
        <v>0</v>
      </c>
      <c r="E272" s="18">
        <v>0</v>
      </c>
      <c r="G272" s="18">
        <v>0</v>
      </c>
      <c r="I272" s="18">
        <v>28</v>
      </c>
      <c r="K272" s="18">
        <f t="shared" si="4"/>
        <v>28</v>
      </c>
      <c r="M272" s="18">
        <v>0</v>
      </c>
      <c r="O272" s="18">
        <v>28</v>
      </c>
      <c r="Q272" s="18">
        <v>0</v>
      </c>
      <c r="R272" s="32"/>
    </row>
    <row r="273" spans="1:18" s="18" customFormat="1" ht="13.5" customHeight="1">
      <c r="A273" s="18" t="s">
        <v>198</v>
      </c>
      <c r="B273" s="19" t="s">
        <v>15</v>
      </c>
      <c r="C273" s="18">
        <v>0</v>
      </c>
      <c r="E273" s="18">
        <v>0</v>
      </c>
      <c r="G273" s="18">
        <v>0</v>
      </c>
      <c r="I273" s="18">
        <v>176586</v>
      </c>
      <c r="K273" s="18">
        <f t="shared" si="4"/>
        <v>176586</v>
      </c>
      <c r="M273" s="18">
        <v>0</v>
      </c>
      <c r="O273" s="18">
        <v>176586</v>
      </c>
      <c r="Q273" s="18">
        <v>0</v>
      </c>
      <c r="R273" s="32"/>
    </row>
    <row r="274" spans="1:18" s="18" customFormat="1" ht="13.5" customHeight="1">
      <c r="A274" s="18" t="s">
        <v>311</v>
      </c>
      <c r="B274" s="19"/>
      <c r="C274" s="17">
        <v>0</v>
      </c>
      <c r="E274" s="17">
        <v>0</v>
      </c>
      <c r="G274" s="17">
        <v>142108</v>
      </c>
      <c r="I274" s="17">
        <v>0</v>
      </c>
      <c r="K274" s="17">
        <f t="shared" si="4"/>
        <v>142108</v>
      </c>
      <c r="M274" s="17">
        <v>128060</v>
      </c>
      <c r="O274" s="17">
        <v>14048</v>
      </c>
      <c r="Q274" s="17">
        <v>0</v>
      </c>
      <c r="R274" s="32"/>
    </row>
    <row r="275" spans="1:18" s="18" customFormat="1" ht="13.5" customHeight="1">
      <c r="A275" s="18" t="s">
        <v>190</v>
      </c>
      <c r="B275" s="19" t="s">
        <v>15</v>
      </c>
      <c r="C275" s="17">
        <f>SUM(C272:C274)</f>
        <v>0</v>
      </c>
      <c r="D275" s="21"/>
      <c r="E275" s="17">
        <f>SUM(E272:E274)</f>
        <v>0</v>
      </c>
      <c r="F275" s="21"/>
      <c r="G275" s="17">
        <f>SUM(G272:G274)</f>
        <v>142108</v>
      </c>
      <c r="H275" s="21"/>
      <c r="I275" s="17">
        <f>SUM(I272:I274)</f>
        <v>176614</v>
      </c>
      <c r="K275" s="20">
        <f t="shared" si="4"/>
        <v>318722</v>
      </c>
      <c r="M275" s="17">
        <f>SUM(M272:M274)</f>
        <v>128060</v>
      </c>
      <c r="N275" s="21"/>
      <c r="O275" s="17">
        <f>SUM(O272:O274)</f>
        <v>190662</v>
      </c>
      <c r="P275" s="21"/>
      <c r="Q275" s="17">
        <f>SUM(Q272:Q274)</f>
        <v>0</v>
      </c>
      <c r="R275" s="32"/>
    </row>
    <row r="276" spans="2:18" s="18" customFormat="1" ht="13.5" customHeight="1">
      <c r="B276" s="19" t="s">
        <v>15</v>
      </c>
      <c r="R276" s="32"/>
    </row>
    <row r="277" spans="1:18" s="18" customFormat="1" ht="13.5" customHeight="1">
      <c r="A277" s="18" t="s">
        <v>288</v>
      </c>
      <c r="B277" s="19" t="s">
        <v>15</v>
      </c>
      <c r="C277" s="17">
        <v>753324</v>
      </c>
      <c r="E277" s="17">
        <v>0</v>
      </c>
      <c r="G277" s="17">
        <v>2373</v>
      </c>
      <c r="I277" s="17">
        <v>11249</v>
      </c>
      <c r="K277" s="17">
        <f t="shared" si="4"/>
        <v>766946</v>
      </c>
      <c r="M277" s="17">
        <v>598595</v>
      </c>
      <c r="O277" s="17">
        <v>23312</v>
      </c>
      <c r="Q277" s="17">
        <v>145039</v>
      </c>
      <c r="R277" s="32"/>
    </row>
    <row r="278" spans="2:18" s="18" customFormat="1" ht="13.5" customHeight="1">
      <c r="B278" s="19" t="s">
        <v>15</v>
      </c>
      <c r="R278" s="32"/>
    </row>
    <row r="279" spans="1:18" s="18" customFormat="1" ht="13.5" customHeight="1">
      <c r="A279" s="18" t="s">
        <v>25</v>
      </c>
      <c r="B279" s="19" t="s">
        <v>15</v>
      </c>
      <c r="C279" s="18" t="s">
        <v>16</v>
      </c>
      <c r="E279" s="18" t="s">
        <v>16</v>
      </c>
      <c r="G279" s="18" t="s">
        <v>16</v>
      </c>
      <c r="I279" s="18" t="s">
        <v>16</v>
      </c>
      <c r="M279" s="18" t="s">
        <v>16</v>
      </c>
      <c r="O279" s="18" t="s">
        <v>16</v>
      </c>
      <c r="Q279" s="18" t="s">
        <v>16</v>
      </c>
      <c r="R279" s="32"/>
    </row>
    <row r="280" spans="1:18" s="18" customFormat="1" ht="13.5" customHeight="1">
      <c r="A280" s="18" t="s">
        <v>270</v>
      </c>
      <c r="B280" s="19"/>
      <c r="C280" s="18">
        <v>0</v>
      </c>
      <c r="E280" s="18">
        <v>0</v>
      </c>
      <c r="G280" s="18">
        <v>0</v>
      </c>
      <c r="I280" s="18">
        <v>713</v>
      </c>
      <c r="K280" s="18">
        <f t="shared" si="4"/>
        <v>713</v>
      </c>
      <c r="M280" s="18">
        <v>0</v>
      </c>
      <c r="O280" s="18">
        <v>713</v>
      </c>
      <c r="Q280" s="18">
        <v>0</v>
      </c>
      <c r="R280" s="32"/>
    </row>
    <row r="281" spans="1:18" s="18" customFormat="1" ht="13.5" customHeight="1">
      <c r="A281" s="18" t="s">
        <v>85</v>
      </c>
      <c r="B281" s="19" t="s">
        <v>15</v>
      </c>
      <c r="C281" s="18">
        <v>91564</v>
      </c>
      <c r="E281" s="18">
        <v>33810</v>
      </c>
      <c r="G281" s="18">
        <v>87962</v>
      </c>
      <c r="I281" s="18">
        <v>7247</v>
      </c>
      <c r="K281" s="18">
        <f t="shared" si="4"/>
        <v>220583</v>
      </c>
      <c r="M281" s="18">
        <v>101622</v>
      </c>
      <c r="O281" s="18">
        <v>117030</v>
      </c>
      <c r="Q281" s="18">
        <v>1931</v>
      </c>
      <c r="R281" s="32"/>
    </row>
    <row r="282" spans="1:18" s="18" customFormat="1" ht="13.5" customHeight="1">
      <c r="A282" s="18" t="s">
        <v>109</v>
      </c>
      <c r="B282" s="19" t="s">
        <v>15</v>
      </c>
      <c r="C282" s="18">
        <v>96356</v>
      </c>
      <c r="E282" s="18">
        <v>1194214</v>
      </c>
      <c r="G282" s="18">
        <v>89693</v>
      </c>
      <c r="I282" s="18">
        <v>41729</v>
      </c>
      <c r="K282" s="18">
        <f aca="true" t="shared" si="5" ref="K282:K348">IF(SUM(C282:I282)=SUM(M282:Q282),SUM(C282:I282),SUM(M282:Q282)-SUM(C282:I282))</f>
        <v>1421992</v>
      </c>
      <c r="M282" s="18">
        <v>720139</v>
      </c>
      <c r="O282" s="18">
        <v>309789</v>
      </c>
      <c r="Q282" s="18">
        <v>392064</v>
      </c>
      <c r="R282" s="32"/>
    </row>
    <row r="283" spans="1:18" s="18" customFormat="1" ht="13.5" customHeight="1">
      <c r="A283" s="18" t="s">
        <v>110</v>
      </c>
      <c r="B283" s="19" t="s">
        <v>15</v>
      </c>
      <c r="C283" s="18">
        <v>0</v>
      </c>
      <c r="E283" s="18">
        <v>0</v>
      </c>
      <c r="G283" s="18">
        <v>744</v>
      </c>
      <c r="I283" s="18">
        <v>0</v>
      </c>
      <c r="K283" s="18">
        <f t="shared" si="5"/>
        <v>744</v>
      </c>
      <c r="M283" s="18">
        <v>0</v>
      </c>
      <c r="O283" s="18">
        <v>744</v>
      </c>
      <c r="Q283" s="18">
        <v>0</v>
      </c>
      <c r="R283" s="32"/>
    </row>
    <row r="284" spans="1:18" s="18" customFormat="1" ht="13.5" customHeight="1">
      <c r="A284" s="18" t="s">
        <v>312</v>
      </c>
      <c r="B284" s="19"/>
      <c r="C284" s="18">
        <v>0</v>
      </c>
      <c r="E284" s="18">
        <v>10073</v>
      </c>
      <c r="G284" s="18">
        <v>0</v>
      </c>
      <c r="I284" s="18">
        <v>1504</v>
      </c>
      <c r="K284" s="18">
        <f t="shared" si="5"/>
        <v>11577</v>
      </c>
      <c r="M284" s="18">
        <v>4446</v>
      </c>
      <c r="O284" s="18">
        <v>7131</v>
      </c>
      <c r="Q284" s="18">
        <v>0</v>
      </c>
      <c r="R284" s="32"/>
    </row>
    <row r="285" spans="1:23" s="18" customFormat="1" ht="13.5" customHeight="1">
      <c r="A285" s="18" t="s">
        <v>41</v>
      </c>
      <c r="B285" s="19" t="s">
        <v>15</v>
      </c>
      <c r="C285" s="18">
        <v>0</v>
      </c>
      <c r="E285" s="18">
        <v>0</v>
      </c>
      <c r="G285" s="18">
        <v>0</v>
      </c>
      <c r="I285" s="18">
        <v>2038</v>
      </c>
      <c r="K285" s="18">
        <f>IF(SUM(C285:I285)=SUM(M285:Q285),SUM(C285:I285),SUM(M285:Q285)-SUM(C285:I285))</f>
        <v>2038</v>
      </c>
      <c r="M285" s="18">
        <v>1489</v>
      </c>
      <c r="O285" s="18">
        <v>549</v>
      </c>
      <c r="Q285" s="18">
        <v>0</v>
      </c>
      <c r="R285" s="32" t="s">
        <v>16</v>
      </c>
      <c r="T285" s="18" t="s">
        <v>16</v>
      </c>
      <c r="U285" s="18" t="s">
        <v>16</v>
      </c>
      <c r="V285" s="18" t="s">
        <v>16</v>
      </c>
      <c r="W285" s="18" t="s">
        <v>16</v>
      </c>
    </row>
    <row r="286" spans="1:18" s="18" customFormat="1" ht="13.5" customHeight="1">
      <c r="A286" s="18" t="s">
        <v>240</v>
      </c>
      <c r="B286" s="19" t="s">
        <v>15</v>
      </c>
      <c r="C286" s="18">
        <v>0</v>
      </c>
      <c r="E286" s="18">
        <v>120000</v>
      </c>
      <c r="G286" s="18">
        <v>1929</v>
      </c>
      <c r="I286" s="18">
        <v>32</v>
      </c>
      <c r="K286" s="18">
        <f>IF(SUM(C286:I286)=SUM(M286:Q286),SUM(C286:I286),SUM(M286:Q286)-SUM(C286:I286))</f>
        <v>121961</v>
      </c>
      <c r="M286" s="18">
        <v>0</v>
      </c>
      <c r="O286" s="18">
        <v>121961</v>
      </c>
      <c r="Q286" s="18">
        <v>0</v>
      </c>
      <c r="R286" s="32"/>
    </row>
    <row r="287" spans="1:18" s="18" customFormat="1" ht="13.5" customHeight="1">
      <c r="A287" s="18" t="s">
        <v>112</v>
      </c>
      <c r="B287" s="19" t="s">
        <v>15</v>
      </c>
      <c r="C287" s="21">
        <v>125461</v>
      </c>
      <c r="E287" s="18">
        <v>2865395</v>
      </c>
      <c r="G287" s="18">
        <v>357559</v>
      </c>
      <c r="I287" s="18">
        <v>50002</v>
      </c>
      <c r="K287" s="17">
        <f t="shared" si="5"/>
        <v>3398417</v>
      </c>
      <c r="M287" s="18">
        <v>1240023</v>
      </c>
      <c r="O287" s="18">
        <v>1575309</v>
      </c>
      <c r="Q287" s="18">
        <v>583085</v>
      </c>
      <c r="R287" s="32"/>
    </row>
    <row r="288" spans="1:18" s="18" customFormat="1" ht="13.5" customHeight="1">
      <c r="A288" s="18" t="s">
        <v>167</v>
      </c>
      <c r="B288" s="19" t="s">
        <v>15</v>
      </c>
      <c r="C288" s="20">
        <f>SUM(C280:C287)</f>
        <v>313381</v>
      </c>
      <c r="E288" s="20">
        <f>SUM(E280:E287)</f>
        <v>4223492</v>
      </c>
      <c r="G288" s="20">
        <f>SUM(G280:G287)</f>
        <v>537887</v>
      </c>
      <c r="I288" s="20">
        <f>SUM(I280:I287)</f>
        <v>103265</v>
      </c>
      <c r="K288" s="20">
        <f t="shared" si="5"/>
        <v>5178025</v>
      </c>
      <c r="M288" s="20">
        <f>SUM(M280:M287)</f>
        <v>2067719</v>
      </c>
      <c r="O288" s="20">
        <f>SUM(O280:O287)</f>
        <v>2133226</v>
      </c>
      <c r="Q288" s="20">
        <f>SUM(Q280:Q287)</f>
        <v>977080</v>
      </c>
      <c r="R288" s="32"/>
    </row>
    <row r="289" spans="2:18" s="18" customFormat="1" ht="13.5" customHeight="1">
      <c r="B289" s="19" t="s">
        <v>15</v>
      </c>
      <c r="R289" s="32"/>
    </row>
    <row r="290" spans="1:18" s="18" customFormat="1" ht="13.5" customHeight="1">
      <c r="A290" s="18" t="s">
        <v>261</v>
      </c>
      <c r="B290" s="19"/>
      <c r="C290" s="17">
        <v>18878</v>
      </c>
      <c r="E290" s="17">
        <v>0</v>
      </c>
      <c r="G290" s="17">
        <v>0</v>
      </c>
      <c r="I290" s="17">
        <v>0</v>
      </c>
      <c r="K290" s="17">
        <f t="shared" si="5"/>
        <v>18878</v>
      </c>
      <c r="M290" s="17">
        <v>0</v>
      </c>
      <c r="O290" s="17">
        <v>17817</v>
      </c>
      <c r="Q290" s="17">
        <v>1061</v>
      </c>
      <c r="R290" s="32"/>
    </row>
    <row r="291" spans="2:18" s="18" customFormat="1" ht="13.5" customHeight="1">
      <c r="B291" s="19"/>
      <c r="R291" s="32"/>
    </row>
    <row r="292" spans="1:18" s="18" customFormat="1" ht="13.5" customHeight="1">
      <c r="A292" s="18" t="s">
        <v>177</v>
      </c>
      <c r="B292" s="19" t="s">
        <v>15</v>
      </c>
      <c r="C292" s="17">
        <f>SUM(C220,C290,C288,C277,C275,C269,C267,C265,C263,C261,C259,C257,C255,C239,C233,C222,C218,C216,C214,C201,C191,C175,C167)</f>
        <v>21405332</v>
      </c>
      <c r="D292" s="21"/>
      <c r="E292" s="17">
        <f>SUM(E220,E290,E288,E277,E275,E269,E267,E265,E263,E261,E259,E257,E255,E239,E233,E222,E218,E216,E214,E201,E191,E175,E167)</f>
        <v>35247826</v>
      </c>
      <c r="F292" s="21"/>
      <c r="G292" s="17">
        <f>SUM(G220,G290,G288,G277,G275,G269,G267,G265,G263,G261,G259,G257,G255,G239,G233,G222,G218,G216,G214,G201,G191,G175,G167)</f>
        <v>12673559</v>
      </c>
      <c r="H292" s="21"/>
      <c r="I292" s="17">
        <f>SUM(I290,I288,I277,I275,I269,I220,I267,I265,I263,I261,I259,I257,I255,I239,I233,I222,I218,I216,I214,I201,I191,I175,I167)</f>
        <v>2880934</v>
      </c>
      <c r="J292" s="21"/>
      <c r="K292" s="17">
        <f>IF(SUM(C292:I292)=SUM(M292:Q292),SUM(C292:I292),SUM(M292:Q292)-SUM(C292:I292))</f>
        <v>72207651</v>
      </c>
      <c r="L292" s="21"/>
      <c r="M292" s="17">
        <f>SUM(M220,M290,M288,M277,M275,M269,M267,M265,M263,M261,M259,M257,M255,M239,M233,M222,M218,M216,M214,M201,M191,M175,M167)</f>
        <v>34971111</v>
      </c>
      <c r="N292" s="21"/>
      <c r="O292" s="17">
        <f>SUM(O220,O290,O288,O277,O275,O269,O267,O265,O263,O261,O259,O257,O255,O239,O233,O222,O218,O216,O214,O201,O191,O175,O167)</f>
        <v>24198603</v>
      </c>
      <c r="P292" s="21"/>
      <c r="Q292" s="17">
        <f>SUM(Q290,Q288,Q277,Q275,Q269,Q220,Q267,Q265,Q263,Q261,Q259,Q257,Q255,Q239,Q233,Q222,Q218,Q216,Q214,Q201,Q191,Q175,Q167)</f>
        <v>13037937</v>
      </c>
      <c r="R292" s="32"/>
    </row>
    <row r="293" spans="2:18" s="18" customFormat="1" ht="13.5" customHeight="1">
      <c r="B293" s="19" t="s">
        <v>15</v>
      </c>
      <c r="J293" s="21"/>
      <c r="R293" s="32"/>
    </row>
    <row r="294" spans="1:18" s="18" customFormat="1" ht="13.5" customHeight="1">
      <c r="A294" s="18" t="s">
        <v>223</v>
      </c>
      <c r="B294" s="19" t="s">
        <v>15</v>
      </c>
      <c r="R294" s="32"/>
    </row>
    <row r="295" spans="1:18" s="18" customFormat="1" ht="13.5" customHeight="1">
      <c r="A295" s="18" t="s">
        <v>113</v>
      </c>
      <c r="B295" s="19" t="s">
        <v>15</v>
      </c>
      <c r="C295" s="17">
        <v>197010</v>
      </c>
      <c r="E295" s="17">
        <v>68129</v>
      </c>
      <c r="G295" s="17">
        <v>1800</v>
      </c>
      <c r="I295" s="17">
        <v>0</v>
      </c>
      <c r="K295" s="17">
        <f t="shared" si="5"/>
        <v>266939</v>
      </c>
      <c r="M295" s="17">
        <v>112561</v>
      </c>
      <c r="O295" s="17">
        <v>123979</v>
      </c>
      <c r="Q295" s="17">
        <v>30399</v>
      </c>
      <c r="R295" s="32"/>
    </row>
    <row r="296" spans="2:18" s="18" customFormat="1" ht="13.5" customHeight="1">
      <c r="B296" s="19" t="s">
        <v>15</v>
      </c>
      <c r="R296" s="32"/>
    </row>
    <row r="297" spans="1:18" s="18" customFormat="1" ht="13.5" customHeight="1">
      <c r="A297" s="21" t="s">
        <v>13</v>
      </c>
      <c r="B297" s="22" t="s">
        <v>15</v>
      </c>
      <c r="C297" s="21"/>
      <c r="D297" s="21"/>
      <c r="E297" s="21"/>
      <c r="F297" s="21"/>
      <c r="G297" s="21"/>
      <c r="H297" s="21"/>
      <c r="I297" s="21"/>
      <c r="J297" s="21"/>
      <c r="L297" s="21"/>
      <c r="M297" s="21"/>
      <c r="N297" s="21"/>
      <c r="O297" s="21"/>
      <c r="P297" s="21"/>
      <c r="Q297" s="21"/>
      <c r="R297" s="32" t="s">
        <v>16</v>
      </c>
    </row>
    <row r="298" spans="1:18" s="18" customFormat="1" ht="13.5" customHeight="1">
      <c r="A298" s="21" t="s">
        <v>313</v>
      </c>
      <c r="B298" s="22"/>
      <c r="C298" s="21">
        <v>0</v>
      </c>
      <c r="D298" s="21"/>
      <c r="E298" s="21">
        <v>0</v>
      </c>
      <c r="F298" s="21"/>
      <c r="G298" s="21">
        <v>5755</v>
      </c>
      <c r="H298" s="21"/>
      <c r="I298" s="21">
        <v>0</v>
      </c>
      <c r="J298" s="21"/>
      <c r="K298" s="18">
        <f t="shared" si="5"/>
        <v>5755</v>
      </c>
      <c r="L298" s="21"/>
      <c r="M298" s="21">
        <v>209</v>
      </c>
      <c r="N298" s="21"/>
      <c r="O298" s="21">
        <v>5546</v>
      </c>
      <c r="P298" s="21"/>
      <c r="Q298" s="25">
        <v>0</v>
      </c>
      <c r="R298" s="32"/>
    </row>
    <row r="299" spans="1:18" s="18" customFormat="1" ht="13.5" customHeight="1">
      <c r="A299" s="21" t="s">
        <v>89</v>
      </c>
      <c r="B299" s="22"/>
      <c r="C299" s="21">
        <v>18</v>
      </c>
      <c r="D299" s="21"/>
      <c r="E299" s="21">
        <v>0</v>
      </c>
      <c r="F299" s="21"/>
      <c r="G299" s="21">
        <v>0</v>
      </c>
      <c r="H299" s="21"/>
      <c r="I299" s="21">
        <v>0</v>
      </c>
      <c r="J299" s="21"/>
      <c r="K299" s="18">
        <f>IF(SUM(C299:I299)=SUM(M299:Q299),SUM(C299:I299),SUM(M299:Q299)-SUM(C299:I299))</f>
        <v>18</v>
      </c>
      <c r="L299" s="21"/>
      <c r="M299" s="21">
        <v>0</v>
      </c>
      <c r="N299" s="21"/>
      <c r="O299" s="21">
        <v>16</v>
      </c>
      <c r="P299" s="21"/>
      <c r="Q299" s="25">
        <v>2</v>
      </c>
      <c r="R299" s="32"/>
    </row>
    <row r="300" spans="1:18" s="18" customFormat="1" ht="13.5" customHeight="1">
      <c r="A300" s="21" t="s">
        <v>153</v>
      </c>
      <c r="B300" s="22"/>
      <c r="C300" s="21">
        <v>0</v>
      </c>
      <c r="D300" s="21"/>
      <c r="E300" s="21">
        <v>0</v>
      </c>
      <c r="F300" s="21"/>
      <c r="G300" s="21">
        <v>2383</v>
      </c>
      <c r="H300" s="21"/>
      <c r="I300" s="21">
        <v>0</v>
      </c>
      <c r="J300" s="21"/>
      <c r="K300" s="18">
        <f t="shared" si="5"/>
        <v>2383</v>
      </c>
      <c r="L300" s="21"/>
      <c r="M300" s="21">
        <v>799</v>
      </c>
      <c r="N300" s="21"/>
      <c r="O300" s="21">
        <v>1584</v>
      </c>
      <c r="P300" s="21"/>
      <c r="Q300" s="25">
        <v>0</v>
      </c>
      <c r="R300" s="32"/>
    </row>
    <row r="301" spans="1:18" s="18" customFormat="1" ht="13.5" customHeight="1">
      <c r="A301" s="21" t="s">
        <v>40</v>
      </c>
      <c r="B301" s="22"/>
      <c r="C301" s="21">
        <v>0</v>
      </c>
      <c r="D301" s="21"/>
      <c r="E301" s="21">
        <v>0</v>
      </c>
      <c r="F301" s="21"/>
      <c r="G301" s="21">
        <v>16726</v>
      </c>
      <c r="H301" s="21"/>
      <c r="I301" s="21">
        <v>0</v>
      </c>
      <c r="J301" s="21"/>
      <c r="K301" s="18">
        <f t="shared" si="5"/>
        <v>16726</v>
      </c>
      <c r="L301" s="21"/>
      <c r="M301" s="21">
        <v>15740</v>
      </c>
      <c r="N301" s="21"/>
      <c r="O301" s="21">
        <v>986</v>
      </c>
      <c r="P301" s="21"/>
      <c r="Q301" s="21">
        <v>0</v>
      </c>
      <c r="R301" s="32"/>
    </row>
    <row r="302" spans="1:18" s="21" customFormat="1" ht="13.5" customHeight="1">
      <c r="A302" s="18" t="s">
        <v>266</v>
      </c>
      <c r="B302" s="19" t="s">
        <v>15</v>
      </c>
      <c r="C302" s="21">
        <v>30347</v>
      </c>
      <c r="D302" s="18"/>
      <c r="E302" s="21">
        <v>0</v>
      </c>
      <c r="F302" s="18"/>
      <c r="G302" s="21">
        <v>0</v>
      </c>
      <c r="H302" s="18"/>
      <c r="I302" s="21">
        <v>0</v>
      </c>
      <c r="J302" s="18"/>
      <c r="K302" s="17">
        <f t="shared" si="5"/>
        <v>30347</v>
      </c>
      <c r="L302" s="18"/>
      <c r="M302" s="21">
        <v>15210</v>
      </c>
      <c r="N302" s="18"/>
      <c r="O302" s="21">
        <v>12851</v>
      </c>
      <c r="P302" s="18"/>
      <c r="Q302" s="21">
        <v>2286</v>
      </c>
      <c r="R302" s="33"/>
    </row>
    <row r="303" spans="1:18" s="21" customFormat="1" ht="13.5" customHeight="1">
      <c r="A303" s="18" t="s">
        <v>247</v>
      </c>
      <c r="B303" s="19"/>
      <c r="C303" s="20">
        <f>SUM(C298:C302)</f>
        <v>30365</v>
      </c>
      <c r="D303" s="18"/>
      <c r="E303" s="20">
        <f>SUM(E298:E302)</f>
        <v>0</v>
      </c>
      <c r="F303" s="18"/>
      <c r="G303" s="20">
        <f>SUM(G298:G302)</f>
        <v>24864</v>
      </c>
      <c r="H303" s="18"/>
      <c r="I303" s="20">
        <f>SUM(I298:I302)</f>
        <v>0</v>
      </c>
      <c r="J303" s="18"/>
      <c r="K303" s="20">
        <f t="shared" si="5"/>
        <v>55229</v>
      </c>
      <c r="L303" s="18"/>
      <c r="M303" s="20">
        <f>SUM(M298:M302)</f>
        <v>31958</v>
      </c>
      <c r="N303" s="18"/>
      <c r="O303" s="20">
        <f>SUM(O298:O302)</f>
        <v>20983</v>
      </c>
      <c r="P303" s="18"/>
      <c r="Q303" s="20">
        <f>SUM(Q298:Q302)</f>
        <v>2288</v>
      </c>
      <c r="R303" s="33"/>
    </row>
    <row r="304" spans="1:18" s="21" customFormat="1" ht="13.5" customHeight="1">
      <c r="A304" s="18"/>
      <c r="B304" s="19"/>
      <c r="D304" s="18"/>
      <c r="F304" s="18"/>
      <c r="H304" s="18"/>
      <c r="J304" s="18"/>
      <c r="K304" s="18"/>
      <c r="L304" s="18"/>
      <c r="N304" s="18"/>
      <c r="P304" s="18"/>
      <c r="R304" s="33"/>
    </row>
    <row r="305" spans="1:18" s="21" customFormat="1" ht="13.5" customHeight="1">
      <c r="A305" s="18" t="s">
        <v>224</v>
      </c>
      <c r="B305" s="19" t="s">
        <v>15</v>
      </c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33"/>
    </row>
    <row r="306" spans="1:18" s="21" customFormat="1" ht="13.5" customHeight="1">
      <c r="A306" s="18" t="s">
        <v>280</v>
      </c>
      <c r="B306" s="19" t="s">
        <v>15</v>
      </c>
      <c r="C306" s="18">
        <v>132604</v>
      </c>
      <c r="D306" s="18"/>
      <c r="E306" s="18">
        <v>0</v>
      </c>
      <c r="F306" s="18"/>
      <c r="G306" s="18">
        <v>-240</v>
      </c>
      <c r="H306" s="18"/>
      <c r="I306" s="18">
        <v>0</v>
      </c>
      <c r="J306" s="18"/>
      <c r="K306" s="18">
        <f t="shared" si="5"/>
        <v>132364</v>
      </c>
      <c r="L306" s="18"/>
      <c r="M306" s="18">
        <v>113444</v>
      </c>
      <c r="N306" s="18"/>
      <c r="O306" s="18">
        <v>8210</v>
      </c>
      <c r="P306" s="18"/>
      <c r="Q306" s="18">
        <v>10710</v>
      </c>
      <c r="R306" s="33"/>
    </row>
    <row r="307" spans="1:18" s="18" customFormat="1" ht="13.5" customHeight="1">
      <c r="A307" s="18" t="s">
        <v>41</v>
      </c>
      <c r="B307" s="19"/>
      <c r="C307" s="18">
        <v>0</v>
      </c>
      <c r="E307" s="18">
        <v>8248</v>
      </c>
      <c r="G307" s="18">
        <v>0</v>
      </c>
      <c r="I307" s="18">
        <v>0</v>
      </c>
      <c r="K307" s="40">
        <f t="shared" si="5"/>
        <v>8248</v>
      </c>
      <c r="M307" s="18">
        <v>1047</v>
      </c>
      <c r="O307" s="18">
        <v>5583</v>
      </c>
      <c r="Q307" s="18">
        <v>1618</v>
      </c>
      <c r="R307" s="32"/>
    </row>
    <row r="308" spans="1:18" s="18" customFormat="1" ht="13.5" customHeight="1">
      <c r="A308" s="18" t="s">
        <v>68</v>
      </c>
      <c r="B308" s="19" t="s">
        <v>15</v>
      </c>
      <c r="C308" s="17">
        <v>0</v>
      </c>
      <c r="E308" s="17">
        <v>0</v>
      </c>
      <c r="G308" s="17">
        <v>35</v>
      </c>
      <c r="I308" s="17">
        <v>0</v>
      </c>
      <c r="K308" s="17">
        <f t="shared" si="5"/>
        <v>35</v>
      </c>
      <c r="M308" s="17">
        <v>0</v>
      </c>
      <c r="O308" s="17">
        <v>35</v>
      </c>
      <c r="Q308" s="17">
        <v>0</v>
      </c>
      <c r="R308" s="32"/>
    </row>
    <row r="309" spans="1:18" s="18" customFormat="1" ht="13.5" customHeight="1">
      <c r="A309" s="18" t="s">
        <v>246</v>
      </c>
      <c r="B309" s="19" t="s">
        <v>15</v>
      </c>
      <c r="C309" s="17">
        <f>SUM(C306:C308)</f>
        <v>132604</v>
      </c>
      <c r="E309" s="17">
        <f>SUM(E306:E308)</f>
        <v>8248</v>
      </c>
      <c r="G309" s="17">
        <f>SUM(G306:G308)</f>
        <v>-205</v>
      </c>
      <c r="I309" s="17">
        <f>SUM(I306:I308)</f>
        <v>0</v>
      </c>
      <c r="K309" s="20">
        <f t="shared" si="5"/>
        <v>140647</v>
      </c>
      <c r="M309" s="17">
        <f>SUM(M306:M308)</f>
        <v>114491</v>
      </c>
      <c r="O309" s="17">
        <f>SUM(O306:O308)</f>
        <v>13828</v>
      </c>
      <c r="Q309" s="17">
        <f>SUM(Q306:Q308)</f>
        <v>12328</v>
      </c>
      <c r="R309" s="32"/>
    </row>
    <row r="310" spans="2:18" s="18" customFormat="1" ht="13.5" customHeight="1">
      <c r="B310" s="19" t="s">
        <v>15</v>
      </c>
      <c r="M310" s="21"/>
      <c r="R310" s="32"/>
    </row>
    <row r="311" spans="1:18" s="18" customFormat="1" ht="13.5" customHeight="1">
      <c r="A311" s="18" t="s">
        <v>14</v>
      </c>
      <c r="B311" s="19" t="s">
        <v>15</v>
      </c>
      <c r="C311" s="18" t="s">
        <v>15</v>
      </c>
      <c r="E311" s="18" t="s">
        <v>15</v>
      </c>
      <c r="G311" s="18" t="s">
        <v>15</v>
      </c>
      <c r="I311" s="18" t="s">
        <v>15</v>
      </c>
      <c r="M311" s="18" t="s">
        <v>15</v>
      </c>
      <c r="O311" s="18" t="s">
        <v>15</v>
      </c>
      <c r="Q311" s="18" t="s">
        <v>15</v>
      </c>
      <c r="R311" s="32"/>
    </row>
    <row r="312" spans="1:18" s="18" customFormat="1" ht="13.5" customHeight="1">
      <c r="A312" s="18" t="s">
        <v>91</v>
      </c>
      <c r="B312" s="19" t="s">
        <v>15</v>
      </c>
      <c r="C312" s="18">
        <v>7205</v>
      </c>
      <c r="E312" s="18">
        <v>0</v>
      </c>
      <c r="G312" s="18">
        <v>2487</v>
      </c>
      <c r="I312" s="18">
        <v>0</v>
      </c>
      <c r="K312" s="18">
        <f t="shared" si="5"/>
        <v>9692</v>
      </c>
      <c r="M312" s="18">
        <v>7682</v>
      </c>
      <c r="O312" s="18">
        <v>2010</v>
      </c>
      <c r="Q312" s="18">
        <v>0</v>
      </c>
      <c r="R312" s="32"/>
    </row>
    <row r="313" spans="1:18" s="18" customFormat="1" ht="13.5" customHeight="1">
      <c r="A313" s="18" t="s">
        <v>237</v>
      </c>
      <c r="B313" s="19"/>
      <c r="C313" s="18">
        <v>0</v>
      </c>
      <c r="E313" s="18">
        <v>0</v>
      </c>
      <c r="G313" s="18">
        <v>524</v>
      </c>
      <c r="I313" s="18">
        <v>0</v>
      </c>
      <c r="K313" s="18">
        <f t="shared" si="5"/>
        <v>524</v>
      </c>
      <c r="M313" s="18">
        <v>0</v>
      </c>
      <c r="O313" s="18">
        <v>524</v>
      </c>
      <c r="Q313" s="18">
        <v>0</v>
      </c>
      <c r="R313" s="32"/>
    </row>
    <row r="314" spans="1:18" s="18" customFormat="1" ht="13.5" customHeight="1">
      <c r="A314" s="18" t="s">
        <v>45</v>
      </c>
      <c r="B314" s="19" t="s">
        <v>15</v>
      </c>
      <c r="C314" s="18">
        <v>0</v>
      </c>
      <c r="E314" s="18">
        <v>0</v>
      </c>
      <c r="G314" s="18">
        <v>1655</v>
      </c>
      <c r="I314" s="18">
        <v>0</v>
      </c>
      <c r="K314" s="18">
        <f t="shared" si="5"/>
        <v>1655</v>
      </c>
      <c r="M314" s="18">
        <v>1367</v>
      </c>
      <c r="O314" s="18">
        <v>288</v>
      </c>
      <c r="Q314" s="18">
        <v>0</v>
      </c>
      <c r="R314" s="32"/>
    </row>
    <row r="315" spans="1:18" s="18" customFormat="1" ht="13.5" customHeight="1">
      <c r="A315" s="18" t="s">
        <v>46</v>
      </c>
      <c r="B315" s="19"/>
      <c r="C315" s="18">
        <v>0</v>
      </c>
      <c r="E315" s="18">
        <v>0</v>
      </c>
      <c r="G315" s="18">
        <v>516</v>
      </c>
      <c r="I315" s="18">
        <v>0</v>
      </c>
      <c r="K315" s="18">
        <f t="shared" si="5"/>
        <v>516</v>
      </c>
      <c r="M315" s="18">
        <v>0</v>
      </c>
      <c r="O315" s="18">
        <v>516</v>
      </c>
      <c r="Q315" s="18">
        <v>0</v>
      </c>
      <c r="R315" s="32"/>
    </row>
    <row r="316" spans="1:18" s="18" customFormat="1" ht="13.5" customHeight="1">
      <c r="A316" s="18" t="s">
        <v>95</v>
      </c>
      <c r="B316" s="19" t="s">
        <v>15</v>
      </c>
      <c r="C316" s="18">
        <v>0</v>
      </c>
      <c r="E316" s="18">
        <v>406867</v>
      </c>
      <c r="G316" s="18">
        <v>7049</v>
      </c>
      <c r="I316" s="18">
        <v>11638</v>
      </c>
      <c r="K316" s="18">
        <f t="shared" si="5"/>
        <v>425554</v>
      </c>
      <c r="M316" s="18">
        <v>281161</v>
      </c>
      <c r="O316" s="18">
        <v>49252</v>
      </c>
      <c r="Q316" s="18">
        <v>95141</v>
      </c>
      <c r="R316" s="32"/>
    </row>
    <row r="317" spans="1:18" s="18" customFormat="1" ht="13.5" customHeight="1">
      <c r="A317" s="18" t="s">
        <v>323</v>
      </c>
      <c r="B317" s="19"/>
      <c r="C317" s="18">
        <v>35196</v>
      </c>
      <c r="E317" s="18">
        <v>0</v>
      </c>
      <c r="G317" s="18">
        <v>10567</v>
      </c>
      <c r="I317" s="18">
        <v>0</v>
      </c>
      <c r="K317" s="18">
        <f t="shared" si="5"/>
        <v>45763</v>
      </c>
      <c r="M317" s="18">
        <v>31743</v>
      </c>
      <c r="O317" s="18">
        <v>9971</v>
      </c>
      <c r="Q317" s="18">
        <v>4049</v>
      </c>
      <c r="R317" s="32"/>
    </row>
    <row r="318" spans="1:18" s="18" customFormat="1" ht="13.5" customHeight="1">
      <c r="A318" s="18" t="s">
        <v>314</v>
      </c>
      <c r="B318" s="19" t="s">
        <v>15</v>
      </c>
      <c r="C318" s="18">
        <v>25269</v>
      </c>
      <c r="E318" s="18">
        <v>0</v>
      </c>
      <c r="G318" s="18">
        <v>26432</v>
      </c>
      <c r="I318" s="18">
        <v>0</v>
      </c>
      <c r="K318" s="18">
        <f t="shared" si="5"/>
        <v>51701</v>
      </c>
      <c r="M318" s="21">
        <v>48790</v>
      </c>
      <c r="O318" s="18">
        <v>0</v>
      </c>
      <c r="Q318" s="18">
        <v>2911</v>
      </c>
      <c r="R318" s="32"/>
    </row>
    <row r="319" spans="1:18" s="18" customFormat="1" ht="13.5" customHeight="1">
      <c r="A319" s="18" t="s">
        <v>324</v>
      </c>
      <c r="B319" s="19"/>
      <c r="C319" s="17">
        <v>8641</v>
      </c>
      <c r="E319" s="17">
        <v>0</v>
      </c>
      <c r="G319" s="17">
        <v>9876</v>
      </c>
      <c r="I319" s="17">
        <v>0</v>
      </c>
      <c r="K319" s="17">
        <f t="shared" si="5"/>
        <v>18517</v>
      </c>
      <c r="M319" s="17">
        <v>15233</v>
      </c>
      <c r="O319" s="17">
        <v>2093</v>
      </c>
      <c r="Q319" s="17">
        <v>1191</v>
      </c>
      <c r="R319" s="32"/>
    </row>
    <row r="320" spans="1:18" s="18" customFormat="1" ht="13.5" customHeight="1">
      <c r="A320" s="18" t="s">
        <v>160</v>
      </c>
      <c r="B320" s="19" t="s">
        <v>15</v>
      </c>
      <c r="C320" s="17">
        <f>SUM(C312:C319)</f>
        <v>76311</v>
      </c>
      <c r="E320" s="17">
        <f>SUM(E312:E319)</f>
        <v>406867</v>
      </c>
      <c r="G320" s="17">
        <f>SUM(G312:G319)</f>
        <v>59106</v>
      </c>
      <c r="I320" s="17">
        <f>SUM(I312:I319)</f>
        <v>11638</v>
      </c>
      <c r="K320" s="20">
        <f t="shared" si="5"/>
        <v>553922</v>
      </c>
      <c r="M320" s="17">
        <f>SUM(M312:M319)</f>
        <v>385976</v>
      </c>
      <c r="O320" s="17">
        <f>SUM(O312:O319)</f>
        <v>64654</v>
      </c>
      <c r="Q320" s="17">
        <f>SUM(Q312:Q319)</f>
        <v>103292</v>
      </c>
      <c r="R320" s="32"/>
    </row>
    <row r="321" spans="2:18" s="18" customFormat="1" ht="13.5" customHeight="1">
      <c r="B321" s="19" t="s">
        <v>15</v>
      </c>
      <c r="R321" s="32"/>
    </row>
    <row r="322" spans="1:18" s="18" customFormat="1" ht="13.5" customHeight="1">
      <c r="A322" s="18" t="s">
        <v>17</v>
      </c>
      <c r="B322" s="19" t="s">
        <v>15</v>
      </c>
      <c r="C322" s="18" t="s">
        <v>15</v>
      </c>
      <c r="E322" s="18" t="s">
        <v>15</v>
      </c>
      <c r="G322" s="18" t="s">
        <v>15</v>
      </c>
      <c r="I322" s="18" t="s">
        <v>15</v>
      </c>
      <c r="M322" s="18" t="s">
        <v>15</v>
      </c>
      <c r="O322" s="18" t="s">
        <v>15</v>
      </c>
      <c r="Q322" s="18" t="s">
        <v>15</v>
      </c>
      <c r="R322" s="32"/>
    </row>
    <row r="323" spans="1:18" s="18" customFormat="1" ht="13.5" customHeight="1">
      <c r="A323" s="18" t="s">
        <v>315</v>
      </c>
      <c r="B323" s="19"/>
      <c r="C323" s="18">
        <v>0</v>
      </c>
      <c r="E323" s="18">
        <v>9086</v>
      </c>
      <c r="G323" s="18">
        <v>0</v>
      </c>
      <c r="I323" s="18">
        <v>0</v>
      </c>
      <c r="K323" s="18">
        <f t="shared" si="5"/>
        <v>9086</v>
      </c>
      <c r="M323" s="18">
        <v>7211</v>
      </c>
      <c r="O323" s="18">
        <v>0</v>
      </c>
      <c r="Q323" s="18">
        <v>1875</v>
      </c>
      <c r="R323" s="32"/>
    </row>
    <row r="324" spans="1:18" s="18" customFormat="1" ht="13.5" customHeight="1">
      <c r="A324" s="18" t="s">
        <v>316</v>
      </c>
      <c r="B324" s="19"/>
      <c r="C324" s="18">
        <v>0</v>
      </c>
      <c r="E324" s="18">
        <v>316291</v>
      </c>
      <c r="G324" s="18">
        <v>0</v>
      </c>
      <c r="I324" s="18">
        <v>0</v>
      </c>
      <c r="K324" s="18">
        <f t="shared" si="5"/>
        <v>316291</v>
      </c>
      <c r="M324" s="18">
        <v>316291</v>
      </c>
      <c r="O324" s="18">
        <v>0</v>
      </c>
      <c r="Q324" s="18">
        <v>0</v>
      </c>
      <c r="R324" s="32"/>
    </row>
    <row r="325" spans="1:18" s="18" customFormat="1" ht="13.5" customHeight="1">
      <c r="A325" s="18" t="s">
        <v>318</v>
      </c>
      <c r="B325" s="19"/>
      <c r="C325" s="18">
        <v>0</v>
      </c>
      <c r="E325" s="18">
        <v>0</v>
      </c>
      <c r="G325" s="18">
        <v>691</v>
      </c>
      <c r="I325" s="18">
        <v>0</v>
      </c>
      <c r="K325" s="18">
        <f t="shared" si="5"/>
        <v>691</v>
      </c>
      <c r="M325" s="18">
        <v>0</v>
      </c>
      <c r="O325" s="18">
        <v>691</v>
      </c>
      <c r="Q325" s="18">
        <v>0</v>
      </c>
      <c r="R325" s="32"/>
    </row>
    <row r="326" spans="1:18" s="18" customFormat="1" ht="13.5" customHeight="1">
      <c r="A326" s="18" t="s">
        <v>317</v>
      </c>
      <c r="B326" s="19" t="s">
        <v>15</v>
      </c>
      <c r="C326" s="17">
        <v>0</v>
      </c>
      <c r="E326" s="17">
        <v>3000</v>
      </c>
      <c r="G326" s="17">
        <v>0</v>
      </c>
      <c r="I326" s="17">
        <v>0</v>
      </c>
      <c r="K326" s="17">
        <f t="shared" si="5"/>
        <v>3000</v>
      </c>
      <c r="M326" s="17">
        <v>0</v>
      </c>
      <c r="O326" s="17">
        <v>3000</v>
      </c>
      <c r="Q326" s="17">
        <v>0</v>
      </c>
      <c r="R326" s="32"/>
    </row>
    <row r="327" spans="1:18" s="21" customFormat="1" ht="13.5" customHeight="1">
      <c r="A327" s="18" t="s">
        <v>161</v>
      </c>
      <c r="B327" s="19" t="s">
        <v>15</v>
      </c>
      <c r="C327" s="17">
        <f>SUM(C323:C326)</f>
        <v>0</v>
      </c>
      <c r="D327" s="18"/>
      <c r="E327" s="17">
        <f>SUM(E323:E326)</f>
        <v>328377</v>
      </c>
      <c r="F327" s="18"/>
      <c r="G327" s="17">
        <f>SUM(G323:G326)</f>
        <v>691</v>
      </c>
      <c r="H327" s="18"/>
      <c r="I327" s="17">
        <f>SUM(I323:I326)</f>
        <v>0</v>
      </c>
      <c r="J327" s="18"/>
      <c r="K327" s="20">
        <f t="shared" si="5"/>
        <v>329068</v>
      </c>
      <c r="L327" s="18"/>
      <c r="M327" s="17">
        <f>SUM(M323:M326)</f>
        <v>323502</v>
      </c>
      <c r="N327" s="18"/>
      <c r="O327" s="17">
        <f>SUM(O323:O326)</f>
        <v>3691</v>
      </c>
      <c r="P327" s="18"/>
      <c r="Q327" s="17">
        <f>SUM(Q323:Q326)</f>
        <v>1875</v>
      </c>
      <c r="R327" s="33"/>
    </row>
    <row r="328" spans="2:18" s="18" customFormat="1" ht="13.5" customHeight="1">
      <c r="B328" s="19" t="s">
        <v>15</v>
      </c>
      <c r="R328" s="32"/>
    </row>
    <row r="329" spans="1:18" s="18" customFormat="1" ht="13.5" customHeight="1">
      <c r="A329" s="18" t="s">
        <v>18</v>
      </c>
      <c r="B329" s="19" t="s">
        <v>15</v>
      </c>
      <c r="C329" s="18" t="s">
        <v>15</v>
      </c>
      <c r="E329" s="18" t="s">
        <v>15</v>
      </c>
      <c r="G329" s="18" t="s">
        <v>15</v>
      </c>
      <c r="I329" s="18" t="s">
        <v>15</v>
      </c>
      <c r="M329" s="18" t="s">
        <v>15</v>
      </c>
      <c r="O329" s="18" t="s">
        <v>15</v>
      </c>
      <c r="Q329" s="18" t="s">
        <v>15</v>
      </c>
      <c r="R329" s="32"/>
    </row>
    <row r="330" spans="1:18" s="18" customFormat="1" ht="13.5" customHeight="1">
      <c r="A330" s="18" t="s">
        <v>60</v>
      </c>
      <c r="B330" s="19"/>
      <c r="C330" s="18">
        <v>6500</v>
      </c>
      <c r="E330" s="18">
        <v>0</v>
      </c>
      <c r="G330" s="18">
        <v>34420</v>
      </c>
      <c r="I330" s="18">
        <v>0</v>
      </c>
      <c r="K330" s="18">
        <f>IF(SUM(C330:I330)=SUM(M330:Q330),SUM(C330:I330),SUM(M330:Q330)-SUM(C330:I330))</f>
        <v>40920</v>
      </c>
      <c r="M330" s="18">
        <v>29130</v>
      </c>
      <c r="O330" s="18">
        <v>0</v>
      </c>
      <c r="Q330" s="18">
        <v>11790</v>
      </c>
      <c r="R330" s="32"/>
    </row>
    <row r="331" spans="1:18" s="18" customFormat="1" ht="13.5" customHeight="1">
      <c r="A331" s="18" t="s">
        <v>200</v>
      </c>
      <c r="B331" s="19"/>
      <c r="C331" s="18">
        <v>1624551</v>
      </c>
      <c r="E331" s="18">
        <v>0</v>
      </c>
      <c r="G331" s="18">
        <v>0</v>
      </c>
      <c r="I331" s="18">
        <v>0</v>
      </c>
      <c r="K331" s="18">
        <f t="shared" si="5"/>
        <v>1624551</v>
      </c>
      <c r="M331" s="18">
        <v>880869</v>
      </c>
      <c r="O331" s="18">
        <v>503777</v>
      </c>
      <c r="Q331" s="18">
        <v>239905</v>
      </c>
      <c r="R331" s="32"/>
    </row>
    <row r="332" spans="1:18" s="18" customFormat="1" ht="13.5" customHeight="1">
      <c r="A332" s="18" t="s">
        <v>319</v>
      </c>
      <c r="B332" s="19"/>
      <c r="C332" s="18">
        <v>9715</v>
      </c>
      <c r="E332" s="18">
        <v>0</v>
      </c>
      <c r="G332" s="18">
        <v>0</v>
      </c>
      <c r="I332" s="18">
        <v>0</v>
      </c>
      <c r="K332" s="18">
        <f t="shared" si="5"/>
        <v>9715</v>
      </c>
      <c r="M332" s="18">
        <v>9421</v>
      </c>
      <c r="O332" s="18">
        <v>294</v>
      </c>
      <c r="Q332" s="18">
        <v>0</v>
      </c>
      <c r="R332" s="32"/>
    </row>
    <row r="333" spans="1:18" s="18" customFormat="1" ht="13.5" customHeight="1">
      <c r="A333" s="18" t="s">
        <v>41</v>
      </c>
      <c r="B333" s="19" t="s">
        <v>15</v>
      </c>
      <c r="C333" s="18">
        <v>0</v>
      </c>
      <c r="E333" s="18">
        <v>0</v>
      </c>
      <c r="G333" s="18">
        <v>1024916</v>
      </c>
      <c r="I333" s="18">
        <v>29721</v>
      </c>
      <c r="K333" s="21">
        <f t="shared" si="5"/>
        <v>1054637</v>
      </c>
      <c r="M333" s="18">
        <v>710227</v>
      </c>
      <c r="O333" s="18">
        <v>344410</v>
      </c>
      <c r="Q333" s="18">
        <v>0</v>
      </c>
      <c r="R333" s="32"/>
    </row>
    <row r="334" spans="1:18" s="18" customFormat="1" ht="13.5" customHeight="1">
      <c r="A334" s="18" t="s">
        <v>276</v>
      </c>
      <c r="B334" s="19" t="s">
        <v>15</v>
      </c>
      <c r="C334" s="18">
        <v>642472</v>
      </c>
      <c r="E334" s="18">
        <v>43483</v>
      </c>
      <c r="G334" s="18">
        <v>128005</v>
      </c>
      <c r="I334" s="18">
        <v>892</v>
      </c>
      <c r="K334" s="18">
        <f>IF(SUM(C334:I334)=SUM(M334:Q334),SUM(C334:I334),SUM(M334:Q334)-SUM(C334:I334))</f>
        <v>814852</v>
      </c>
      <c r="M334" s="18">
        <v>590097</v>
      </c>
      <c r="O334" s="18">
        <v>175377</v>
      </c>
      <c r="Q334" s="18">
        <v>49378</v>
      </c>
      <c r="R334" s="32"/>
    </row>
    <row r="335" spans="1:18" s="18" customFormat="1" ht="13.5" customHeight="1">
      <c r="A335" s="18" t="s">
        <v>178</v>
      </c>
      <c r="B335" s="19" t="s">
        <v>15</v>
      </c>
      <c r="C335" s="20">
        <f>SUM(C330:C334)</f>
        <v>2283238</v>
      </c>
      <c r="E335" s="20">
        <f>SUM(E330:E334)</f>
        <v>43483</v>
      </c>
      <c r="G335" s="20">
        <f>SUM(G330:G334)</f>
        <v>1187341</v>
      </c>
      <c r="I335" s="20">
        <f>SUM(I330:I334)</f>
        <v>30613</v>
      </c>
      <c r="K335" s="20">
        <f t="shared" si="5"/>
        <v>3544675</v>
      </c>
      <c r="M335" s="20">
        <f>SUM(M330:M334)</f>
        <v>2219744</v>
      </c>
      <c r="O335" s="20">
        <f>SUM(O330:O334)</f>
        <v>1023858</v>
      </c>
      <c r="Q335" s="20">
        <f>SUM(Q330:Q334)</f>
        <v>301073</v>
      </c>
      <c r="R335" s="32"/>
    </row>
    <row r="336" spans="2:18" s="18" customFormat="1" ht="13.5" customHeight="1">
      <c r="B336" s="19"/>
      <c r="C336" s="21"/>
      <c r="E336" s="21"/>
      <c r="G336" s="21"/>
      <c r="I336" s="21"/>
      <c r="M336" s="21"/>
      <c r="O336" s="21"/>
      <c r="Q336" s="21"/>
      <c r="R336" s="32"/>
    </row>
    <row r="337" spans="1:18" s="18" customFormat="1" ht="13.5" customHeight="1">
      <c r="A337" s="18" t="s">
        <v>206</v>
      </c>
      <c r="B337" s="19"/>
      <c r="C337" s="17">
        <v>184547</v>
      </c>
      <c r="E337" s="17">
        <v>0</v>
      </c>
      <c r="G337" s="17">
        <v>26706</v>
      </c>
      <c r="I337" s="17">
        <v>0</v>
      </c>
      <c r="K337" s="17">
        <f t="shared" si="5"/>
        <v>211253</v>
      </c>
      <c r="M337" s="17">
        <v>5098</v>
      </c>
      <c r="O337" s="17">
        <v>204632</v>
      </c>
      <c r="Q337" s="17">
        <v>1523</v>
      </c>
      <c r="R337" s="32"/>
    </row>
    <row r="338" spans="2:18" s="18" customFormat="1" ht="13.5" customHeight="1">
      <c r="B338" s="19" t="s">
        <v>15</v>
      </c>
      <c r="R338" s="32"/>
    </row>
    <row r="339" spans="1:18" s="18" customFormat="1" ht="13.5" customHeight="1">
      <c r="A339" s="18" t="s">
        <v>211</v>
      </c>
      <c r="B339" s="19" t="s">
        <v>15</v>
      </c>
      <c r="C339" s="17">
        <v>67879</v>
      </c>
      <c r="E339" s="17">
        <v>0</v>
      </c>
      <c r="G339" s="17">
        <v>0</v>
      </c>
      <c r="I339" s="17">
        <v>45609</v>
      </c>
      <c r="K339" s="17">
        <f t="shared" si="5"/>
        <v>113488</v>
      </c>
      <c r="M339" s="17">
        <v>38401</v>
      </c>
      <c r="O339" s="17">
        <v>66001</v>
      </c>
      <c r="Q339" s="17">
        <v>9086</v>
      </c>
      <c r="R339" s="32"/>
    </row>
    <row r="340" spans="2:18" s="18" customFormat="1" ht="13.5" customHeight="1">
      <c r="B340" s="19"/>
      <c r="C340" s="21"/>
      <c r="E340" s="21"/>
      <c r="G340" s="21"/>
      <c r="I340" s="21"/>
      <c r="M340" s="21"/>
      <c r="O340" s="21"/>
      <c r="Q340" s="21"/>
      <c r="R340" s="32"/>
    </row>
    <row r="341" spans="1:18" s="18" customFormat="1" ht="13.5" customHeight="1">
      <c r="A341" s="18" t="s">
        <v>225</v>
      </c>
      <c r="B341" s="19"/>
      <c r="C341" s="17">
        <v>52547</v>
      </c>
      <c r="E341" s="17">
        <v>0</v>
      </c>
      <c r="G341" s="17">
        <v>0</v>
      </c>
      <c r="I341" s="17">
        <v>1345543</v>
      </c>
      <c r="K341" s="17">
        <f t="shared" si="5"/>
        <v>1398090</v>
      </c>
      <c r="M341" s="17">
        <v>1286798</v>
      </c>
      <c r="O341" s="17">
        <v>111292</v>
      </c>
      <c r="Q341" s="17">
        <v>0</v>
      </c>
      <c r="R341" s="32"/>
    </row>
    <row r="342" spans="2:18" s="18" customFormat="1" ht="13.5" customHeight="1">
      <c r="B342" s="19"/>
      <c r="C342" s="21"/>
      <c r="E342" s="21"/>
      <c r="G342" s="21"/>
      <c r="I342" s="21"/>
      <c r="M342" s="21"/>
      <c r="O342" s="21"/>
      <c r="Q342" s="21"/>
      <c r="R342" s="32"/>
    </row>
    <row r="343" spans="1:18" s="18" customFormat="1" ht="13.5" customHeight="1">
      <c r="A343" s="18" t="s">
        <v>226</v>
      </c>
      <c r="B343" s="19"/>
      <c r="C343" s="17">
        <v>0</v>
      </c>
      <c r="E343" s="17">
        <v>0</v>
      </c>
      <c r="G343" s="17">
        <v>19806</v>
      </c>
      <c r="I343" s="17">
        <v>0</v>
      </c>
      <c r="K343" s="17">
        <f t="shared" si="5"/>
        <v>19806</v>
      </c>
      <c r="M343" s="17">
        <v>18746</v>
      </c>
      <c r="O343" s="17">
        <v>1060</v>
      </c>
      <c r="Q343" s="17">
        <v>0</v>
      </c>
      <c r="R343" s="32"/>
    </row>
    <row r="344" spans="2:18" s="18" customFormat="1" ht="13.5" customHeight="1">
      <c r="B344" s="19"/>
      <c r="C344" s="21"/>
      <c r="E344" s="21"/>
      <c r="G344" s="21"/>
      <c r="I344" s="21"/>
      <c r="M344" s="21"/>
      <c r="O344" s="21"/>
      <c r="Q344" s="21"/>
      <c r="R344" s="32"/>
    </row>
    <row r="345" spans="1:18" s="18" customFormat="1" ht="13.5" customHeight="1">
      <c r="A345" s="18" t="s">
        <v>212</v>
      </c>
      <c r="B345" s="19"/>
      <c r="C345" s="21"/>
      <c r="E345" s="21"/>
      <c r="G345" s="21"/>
      <c r="I345" s="21"/>
      <c r="M345" s="21"/>
      <c r="O345" s="21"/>
      <c r="Q345" s="21"/>
      <c r="R345" s="32"/>
    </row>
    <row r="346" spans="1:18" s="18" customFormat="1" ht="13.5" customHeight="1">
      <c r="A346" s="18" t="s">
        <v>171</v>
      </c>
      <c r="B346" s="19"/>
      <c r="C346" s="21">
        <v>49934</v>
      </c>
      <c r="E346" s="21">
        <v>0</v>
      </c>
      <c r="G346" s="21">
        <v>0</v>
      </c>
      <c r="I346" s="21">
        <v>0</v>
      </c>
      <c r="K346" s="18">
        <f t="shared" si="5"/>
        <v>49934</v>
      </c>
      <c r="M346" s="21">
        <v>44189</v>
      </c>
      <c r="O346" s="21">
        <v>0</v>
      </c>
      <c r="Q346" s="21">
        <v>5745</v>
      </c>
      <c r="R346" s="32"/>
    </row>
    <row r="347" spans="1:18" s="18" customFormat="1" ht="13.5" customHeight="1">
      <c r="A347" s="18" t="s">
        <v>259</v>
      </c>
      <c r="B347" s="19"/>
      <c r="C347" s="21">
        <v>0</v>
      </c>
      <c r="E347" s="21">
        <v>0</v>
      </c>
      <c r="G347" s="21">
        <v>5786</v>
      </c>
      <c r="I347" s="21">
        <v>0</v>
      </c>
      <c r="K347" s="18">
        <f t="shared" si="5"/>
        <v>5786</v>
      </c>
      <c r="M347" s="21">
        <v>1112</v>
      </c>
      <c r="O347" s="21">
        <v>4674</v>
      </c>
      <c r="Q347" s="21">
        <v>0</v>
      </c>
      <c r="R347" s="32"/>
    </row>
    <row r="348" spans="1:18" s="18" customFormat="1" ht="13.5" customHeight="1">
      <c r="A348" s="18" t="s">
        <v>320</v>
      </c>
      <c r="B348" s="19"/>
      <c r="C348" s="21">
        <v>148144</v>
      </c>
      <c r="E348" s="21">
        <v>0</v>
      </c>
      <c r="G348" s="21">
        <v>0</v>
      </c>
      <c r="I348" s="21">
        <v>0</v>
      </c>
      <c r="K348" s="17">
        <f t="shared" si="5"/>
        <v>148144</v>
      </c>
      <c r="M348" s="21">
        <v>114877</v>
      </c>
      <c r="O348" s="21">
        <v>13667</v>
      </c>
      <c r="Q348" s="21">
        <v>19600</v>
      </c>
      <c r="R348" s="32"/>
    </row>
    <row r="349" spans="1:18" s="18" customFormat="1" ht="13.5" customHeight="1">
      <c r="A349" s="18" t="s">
        <v>222</v>
      </c>
      <c r="B349" s="19"/>
      <c r="C349" s="20">
        <f>SUM(C346:C348)</f>
        <v>198078</v>
      </c>
      <c r="E349" s="20">
        <f>SUM(E346:E348)</f>
        <v>0</v>
      </c>
      <c r="G349" s="20">
        <f>SUM(G346:G348)</f>
        <v>5786</v>
      </c>
      <c r="I349" s="20">
        <f>SUM(I346:I348)</f>
        <v>0</v>
      </c>
      <c r="K349" s="20">
        <f aca="true" t="shared" si="6" ref="K349:K415">IF(SUM(C349:I349)=SUM(M349:Q349),SUM(C349:I349),SUM(M349:Q349)-SUM(C349:I349))</f>
        <v>203864</v>
      </c>
      <c r="M349" s="20">
        <f>SUM(M346:M348)</f>
        <v>160178</v>
      </c>
      <c r="O349" s="20">
        <f>SUM(O346:O348)</f>
        <v>18341</v>
      </c>
      <c r="Q349" s="20">
        <f>SUM(Q346:Q348)</f>
        <v>25345</v>
      </c>
      <c r="R349" s="32"/>
    </row>
    <row r="350" spans="2:18" s="18" customFormat="1" ht="13.5" customHeight="1">
      <c r="B350" s="19" t="s">
        <v>15</v>
      </c>
      <c r="R350" s="32"/>
    </row>
    <row r="351" spans="1:18" s="18" customFormat="1" ht="13.5" customHeight="1">
      <c r="A351" s="18" t="s">
        <v>19</v>
      </c>
      <c r="B351" s="19" t="s">
        <v>15</v>
      </c>
      <c r="R351" s="32"/>
    </row>
    <row r="352" spans="1:18" s="18" customFormat="1" ht="13.5" customHeight="1">
      <c r="A352" s="18" t="s">
        <v>277</v>
      </c>
      <c r="B352" s="19" t="s">
        <v>15</v>
      </c>
      <c r="C352" s="17">
        <v>0</v>
      </c>
      <c r="E352" s="17">
        <v>0</v>
      </c>
      <c r="G352" s="17">
        <v>116870</v>
      </c>
      <c r="I352" s="17">
        <v>303605</v>
      </c>
      <c r="K352" s="17">
        <f t="shared" si="6"/>
        <v>420475</v>
      </c>
      <c r="M352" s="17">
        <v>68146</v>
      </c>
      <c r="O352" s="17">
        <v>352329</v>
      </c>
      <c r="Q352" s="17">
        <v>0</v>
      </c>
      <c r="R352" s="32"/>
    </row>
    <row r="353" spans="2:18" s="18" customFormat="1" ht="13.5" customHeight="1">
      <c r="B353" s="19" t="s">
        <v>15</v>
      </c>
      <c r="R353" s="32"/>
    </row>
    <row r="354" spans="1:18" s="18" customFormat="1" ht="13.5" customHeight="1">
      <c r="A354" s="18" t="s">
        <v>191</v>
      </c>
      <c r="B354" s="19" t="s">
        <v>15</v>
      </c>
      <c r="C354" s="17">
        <v>0</v>
      </c>
      <c r="E354" s="17">
        <v>0</v>
      </c>
      <c r="G354" s="17">
        <v>13072</v>
      </c>
      <c r="I354" s="17">
        <v>0</v>
      </c>
      <c r="K354" s="17">
        <f t="shared" si="6"/>
        <v>13072</v>
      </c>
      <c r="M354" s="17">
        <v>6988</v>
      </c>
      <c r="O354" s="17">
        <v>3900</v>
      </c>
      <c r="Q354" s="17">
        <v>2184</v>
      </c>
      <c r="R354" s="32"/>
    </row>
    <row r="355" spans="2:18" s="18" customFormat="1" ht="13.5" customHeight="1">
      <c r="B355" s="19" t="s">
        <v>15</v>
      </c>
      <c r="R355" s="32"/>
    </row>
    <row r="356" spans="1:18" s="18" customFormat="1" ht="13.5" customHeight="1">
      <c r="A356" s="18" t="s">
        <v>20</v>
      </c>
      <c r="B356" s="19" t="s">
        <v>15</v>
      </c>
      <c r="C356" s="18" t="s">
        <v>15</v>
      </c>
      <c r="E356" s="18" t="s">
        <v>15</v>
      </c>
      <c r="G356" s="18" t="s">
        <v>15</v>
      </c>
      <c r="I356" s="18" t="s">
        <v>15</v>
      </c>
      <c r="M356" s="18" t="s">
        <v>15</v>
      </c>
      <c r="O356" s="18" t="s">
        <v>15</v>
      </c>
      <c r="Q356" s="18" t="s">
        <v>15</v>
      </c>
      <c r="R356" s="32"/>
    </row>
    <row r="357" spans="1:18" s="18" customFormat="1" ht="13.5" customHeight="1">
      <c r="A357" s="18" t="s">
        <v>291</v>
      </c>
      <c r="B357" s="19"/>
      <c r="C357" s="18">
        <v>0</v>
      </c>
      <c r="E357" s="18">
        <v>37411</v>
      </c>
      <c r="G357" s="18">
        <v>121470</v>
      </c>
      <c r="I357" s="18">
        <v>0</v>
      </c>
      <c r="K357" s="18">
        <f t="shared" si="6"/>
        <v>158881</v>
      </c>
      <c r="M357" s="18">
        <v>39681</v>
      </c>
      <c r="O357" s="18">
        <v>96196</v>
      </c>
      <c r="Q357" s="18">
        <v>23004</v>
      </c>
      <c r="R357" s="32"/>
    </row>
    <row r="358" spans="1:18" s="18" customFormat="1" ht="13.5" customHeight="1">
      <c r="A358" s="18" t="s">
        <v>41</v>
      </c>
      <c r="B358" s="19"/>
      <c r="C358" s="18">
        <v>0</v>
      </c>
      <c r="E358" s="18">
        <v>1363372</v>
      </c>
      <c r="G358" s="18">
        <v>45349</v>
      </c>
      <c r="I358" s="18">
        <v>0</v>
      </c>
      <c r="K358" s="17">
        <f t="shared" si="6"/>
        <v>1408721</v>
      </c>
      <c r="M358" s="18">
        <v>479283</v>
      </c>
      <c r="O358" s="18">
        <v>826314</v>
      </c>
      <c r="Q358" s="18">
        <v>103124</v>
      </c>
      <c r="R358" s="32"/>
    </row>
    <row r="359" spans="1:18" s="18" customFormat="1" ht="13.5" customHeight="1">
      <c r="A359" s="18" t="s">
        <v>164</v>
      </c>
      <c r="B359" s="19" t="s">
        <v>15</v>
      </c>
      <c r="C359" s="20">
        <f>SUM(C357:C358)</f>
        <v>0</v>
      </c>
      <c r="E359" s="20">
        <f>SUM(E357:E358)</f>
        <v>1400783</v>
      </c>
      <c r="G359" s="20">
        <f>SUM(G357:G358)</f>
        <v>166819</v>
      </c>
      <c r="I359" s="20">
        <f>SUM(I357:I358)</f>
        <v>0</v>
      </c>
      <c r="K359" s="20">
        <f t="shared" si="6"/>
        <v>1567602</v>
      </c>
      <c r="M359" s="20">
        <f>SUM(M357:M358)</f>
        <v>518964</v>
      </c>
      <c r="O359" s="20">
        <f>SUM(O357:O358)</f>
        <v>922510</v>
      </c>
      <c r="Q359" s="20">
        <f>SUM(Q357:Q358)</f>
        <v>126128</v>
      </c>
      <c r="R359" s="32"/>
    </row>
    <row r="360" spans="2:18" s="18" customFormat="1" ht="13.5" customHeight="1">
      <c r="B360" s="19" t="s">
        <v>15</v>
      </c>
      <c r="R360" s="32"/>
    </row>
    <row r="361" spans="1:18" s="18" customFormat="1" ht="13.5" customHeight="1">
      <c r="A361" s="18" t="s">
        <v>21</v>
      </c>
      <c r="B361" s="19" t="s">
        <v>15</v>
      </c>
      <c r="E361" s="18" t="s">
        <v>15</v>
      </c>
      <c r="G361" s="18" t="s">
        <v>15</v>
      </c>
      <c r="I361" s="18" t="s">
        <v>15</v>
      </c>
      <c r="M361" s="18" t="s">
        <v>15</v>
      </c>
      <c r="O361" s="18" t="s">
        <v>15</v>
      </c>
      <c r="Q361" s="18" t="s">
        <v>15</v>
      </c>
      <c r="R361" s="32"/>
    </row>
    <row r="362" spans="1:18" s="18" customFormat="1" ht="13.5" customHeight="1">
      <c r="A362" s="18" t="s">
        <v>71</v>
      </c>
      <c r="B362" s="19"/>
      <c r="C362" s="18">
        <v>0</v>
      </c>
      <c r="E362" s="18">
        <v>0</v>
      </c>
      <c r="G362" s="18">
        <v>38330</v>
      </c>
      <c r="I362" s="18">
        <v>0</v>
      </c>
      <c r="K362" s="18">
        <f t="shared" si="6"/>
        <v>38330</v>
      </c>
      <c r="M362" s="18">
        <v>31781</v>
      </c>
      <c r="O362" s="18">
        <v>413</v>
      </c>
      <c r="Q362" s="18">
        <v>6136</v>
      </c>
      <c r="R362" s="32"/>
    </row>
    <row r="363" spans="1:18" s="18" customFormat="1" ht="13.5" customHeight="1">
      <c r="A363" s="18" t="s">
        <v>102</v>
      </c>
      <c r="B363" s="19" t="s">
        <v>15</v>
      </c>
      <c r="C363" s="18">
        <v>0</v>
      </c>
      <c r="E363" s="18">
        <v>6799</v>
      </c>
      <c r="G363" s="18">
        <v>0</v>
      </c>
      <c r="I363" s="18">
        <v>0</v>
      </c>
      <c r="K363" s="18">
        <f t="shared" si="6"/>
        <v>6799</v>
      </c>
      <c r="M363" s="18">
        <v>6799</v>
      </c>
      <c r="O363" s="18">
        <v>0</v>
      </c>
      <c r="Q363" s="18">
        <v>0</v>
      </c>
      <c r="R363" s="32"/>
    </row>
    <row r="364" spans="1:18" s="18" customFormat="1" ht="13.5" customHeight="1">
      <c r="A364" s="18" t="s">
        <v>235</v>
      </c>
      <c r="B364" s="19"/>
      <c r="C364" s="18">
        <v>0</v>
      </c>
      <c r="E364" s="18">
        <v>0</v>
      </c>
      <c r="G364" s="18">
        <v>0</v>
      </c>
      <c r="I364" s="18">
        <v>31391</v>
      </c>
      <c r="K364" s="18">
        <f t="shared" si="6"/>
        <v>31391</v>
      </c>
      <c r="M364" s="18">
        <v>0</v>
      </c>
      <c r="O364" s="18">
        <v>31391</v>
      </c>
      <c r="Q364" s="18">
        <v>0</v>
      </c>
      <c r="R364" s="32"/>
    </row>
    <row r="365" spans="1:18" s="18" customFormat="1" ht="13.5" customHeight="1">
      <c r="A365" s="18" t="s">
        <v>104</v>
      </c>
      <c r="B365" s="19"/>
      <c r="C365" s="18">
        <v>0</v>
      </c>
      <c r="E365" s="18">
        <v>0</v>
      </c>
      <c r="G365" s="18">
        <v>1344</v>
      </c>
      <c r="I365" s="18">
        <v>0</v>
      </c>
      <c r="K365" s="18">
        <f t="shared" si="6"/>
        <v>1344</v>
      </c>
      <c r="M365" s="18">
        <v>0</v>
      </c>
      <c r="O365" s="18">
        <v>1344</v>
      </c>
      <c r="Q365" s="18">
        <v>0</v>
      </c>
      <c r="R365" s="32"/>
    </row>
    <row r="366" spans="1:18" s="18" customFormat="1" ht="13.5" customHeight="1">
      <c r="A366" s="18" t="s">
        <v>74</v>
      </c>
      <c r="B366" s="19" t="s">
        <v>15</v>
      </c>
      <c r="C366" s="17">
        <v>0</v>
      </c>
      <c r="E366" s="17">
        <v>0</v>
      </c>
      <c r="G366" s="17">
        <v>0</v>
      </c>
      <c r="I366" s="17">
        <v>193739</v>
      </c>
      <c r="K366" s="17">
        <f t="shared" si="6"/>
        <v>193739</v>
      </c>
      <c r="M366" s="17">
        <v>156589</v>
      </c>
      <c r="O366" s="17">
        <v>37150</v>
      </c>
      <c r="Q366" s="17">
        <v>0</v>
      </c>
      <c r="R366" s="32"/>
    </row>
    <row r="367" spans="1:18" s="18" customFormat="1" ht="13.5" customHeight="1">
      <c r="A367" s="18" t="s">
        <v>176</v>
      </c>
      <c r="B367" s="19" t="s">
        <v>15</v>
      </c>
      <c r="C367" s="17">
        <f>SUM(C362:C366)</f>
        <v>0</v>
      </c>
      <c r="E367" s="17">
        <f>SUM(E362:E366)</f>
        <v>6799</v>
      </c>
      <c r="G367" s="17">
        <f>SUM(G362:G366)</f>
        <v>39674</v>
      </c>
      <c r="I367" s="17">
        <f>SUM(I362:I366)</f>
        <v>225130</v>
      </c>
      <c r="K367" s="20">
        <f t="shared" si="6"/>
        <v>271603</v>
      </c>
      <c r="M367" s="17">
        <f>SUM(M362:M366)</f>
        <v>195169</v>
      </c>
      <c r="O367" s="17">
        <f>SUM(O362:O366)</f>
        <v>70298</v>
      </c>
      <c r="Q367" s="17">
        <f>SUM(Q362:Q366)</f>
        <v>6136</v>
      </c>
      <c r="R367" s="32"/>
    </row>
    <row r="368" spans="2:18" s="18" customFormat="1" ht="13.5" customHeight="1">
      <c r="B368" s="19"/>
      <c r="C368" s="21"/>
      <c r="E368" s="21"/>
      <c r="G368" s="21"/>
      <c r="I368" s="21"/>
      <c r="M368" s="21"/>
      <c r="O368" s="21"/>
      <c r="Q368" s="21"/>
      <c r="R368" s="32"/>
    </row>
    <row r="369" spans="1:18" s="18" customFormat="1" ht="13.5" customHeight="1">
      <c r="A369" s="18" t="s">
        <v>292</v>
      </c>
      <c r="B369" s="19"/>
      <c r="C369" s="17">
        <v>76943</v>
      </c>
      <c r="E369" s="17">
        <v>0</v>
      </c>
      <c r="G369" s="17">
        <v>11709</v>
      </c>
      <c r="I369" s="17">
        <v>0</v>
      </c>
      <c r="K369" s="17">
        <f t="shared" si="6"/>
        <v>88652</v>
      </c>
      <c r="M369" s="17">
        <v>46505</v>
      </c>
      <c r="O369" s="17">
        <v>11629</v>
      </c>
      <c r="Q369" s="17">
        <v>30518</v>
      </c>
      <c r="R369" s="32"/>
    </row>
    <row r="370" spans="2:18" s="18" customFormat="1" ht="13.5" customHeight="1">
      <c r="B370" s="19" t="s">
        <v>15</v>
      </c>
      <c r="R370" s="32"/>
    </row>
    <row r="371" spans="1:18" s="18" customFormat="1" ht="13.5" customHeight="1">
      <c r="A371" s="18" t="s">
        <v>325</v>
      </c>
      <c r="B371" s="19"/>
      <c r="C371" s="37">
        <v>0</v>
      </c>
      <c r="E371" s="37">
        <v>0</v>
      </c>
      <c r="G371" s="37">
        <v>47005</v>
      </c>
      <c r="I371" s="37">
        <v>0</v>
      </c>
      <c r="K371" s="37">
        <f t="shared" si="6"/>
        <v>47005</v>
      </c>
      <c r="M371" s="37">
        <v>5383</v>
      </c>
      <c r="O371" s="37">
        <v>41622</v>
      </c>
      <c r="Q371" s="37">
        <v>0</v>
      </c>
      <c r="R371" s="32"/>
    </row>
    <row r="372" spans="2:18" s="18" customFormat="1" ht="13.5" customHeight="1">
      <c r="B372" s="19"/>
      <c r="R372" s="32"/>
    </row>
    <row r="373" spans="1:18" s="18" customFormat="1" ht="13.5" customHeight="1">
      <c r="A373" s="18" t="s">
        <v>279</v>
      </c>
      <c r="B373" s="19"/>
      <c r="C373" s="17">
        <v>21103</v>
      </c>
      <c r="E373" s="17">
        <v>128697</v>
      </c>
      <c r="G373" s="17">
        <v>5514</v>
      </c>
      <c r="I373" s="17">
        <v>0</v>
      </c>
      <c r="K373" s="17">
        <f t="shared" si="6"/>
        <v>155314</v>
      </c>
      <c r="M373" s="17">
        <v>146391</v>
      </c>
      <c r="O373" s="17">
        <v>6012</v>
      </c>
      <c r="Q373" s="17">
        <v>2911</v>
      </c>
      <c r="R373" s="32"/>
    </row>
    <row r="374" spans="2:18" s="18" customFormat="1" ht="13.5" customHeight="1">
      <c r="B374" s="19" t="s">
        <v>15</v>
      </c>
      <c r="R374" s="32"/>
    </row>
    <row r="375" spans="1:18" s="18" customFormat="1" ht="13.5" customHeight="1">
      <c r="A375" s="18" t="s">
        <v>77</v>
      </c>
      <c r="B375" s="19" t="s">
        <v>15</v>
      </c>
      <c r="C375" s="17">
        <v>23294</v>
      </c>
      <c r="E375" s="17">
        <v>0</v>
      </c>
      <c r="G375" s="17">
        <v>99529</v>
      </c>
      <c r="I375" s="17">
        <v>-351</v>
      </c>
      <c r="K375" s="17">
        <f t="shared" si="6"/>
        <v>122472</v>
      </c>
      <c r="M375" s="17">
        <v>58363</v>
      </c>
      <c r="O375" s="17">
        <v>43785</v>
      </c>
      <c r="Q375" s="17">
        <v>20324</v>
      </c>
      <c r="R375" s="32"/>
    </row>
    <row r="376" spans="2:18" s="18" customFormat="1" ht="13.5" customHeight="1">
      <c r="B376" s="19" t="s">
        <v>15</v>
      </c>
      <c r="R376" s="32"/>
    </row>
    <row r="377" spans="1:18" s="18" customFormat="1" ht="13.5" customHeight="1">
      <c r="A377" s="18" t="s">
        <v>114</v>
      </c>
      <c r="B377" s="19" t="s">
        <v>15</v>
      </c>
      <c r="C377" s="17">
        <v>3009099</v>
      </c>
      <c r="E377" s="17">
        <v>12780</v>
      </c>
      <c r="G377" s="17">
        <v>0</v>
      </c>
      <c r="I377" s="17">
        <v>0</v>
      </c>
      <c r="K377" s="17">
        <f>IF(SUM(C377:I377)=SUM(M377:Q377),SUM(C377:I377),SUM(M377:Q377)-SUM(C377:I377))</f>
        <v>3021879</v>
      </c>
      <c r="M377" s="17">
        <v>852313</v>
      </c>
      <c r="O377" s="17">
        <v>2169566</v>
      </c>
      <c r="Q377" s="17">
        <v>0</v>
      </c>
      <c r="R377" s="32"/>
    </row>
    <row r="378" spans="2:18" s="18" customFormat="1" ht="13.5" customHeight="1">
      <c r="B378" s="19"/>
      <c r="C378" s="21"/>
      <c r="E378" s="21"/>
      <c r="G378" s="21"/>
      <c r="I378" s="21"/>
      <c r="K378" s="21"/>
      <c r="M378" s="21"/>
      <c r="O378" s="21"/>
      <c r="Q378" s="21"/>
      <c r="R378" s="32"/>
    </row>
    <row r="379" spans="1:18" s="18" customFormat="1" ht="13.5" customHeight="1">
      <c r="A379" s="18" t="s">
        <v>326</v>
      </c>
      <c r="B379" s="19"/>
      <c r="C379" s="37">
        <v>0</v>
      </c>
      <c r="E379" s="37">
        <v>0</v>
      </c>
      <c r="G379" s="37">
        <v>38305</v>
      </c>
      <c r="I379" s="37">
        <v>0</v>
      </c>
      <c r="K379" s="39">
        <f t="shared" si="6"/>
        <v>38305</v>
      </c>
      <c r="M379" s="37">
        <v>1521</v>
      </c>
      <c r="O379" s="37">
        <v>36784</v>
      </c>
      <c r="Q379" s="37">
        <v>0</v>
      </c>
      <c r="R379" s="32"/>
    </row>
    <row r="380" spans="2:18" s="18" customFormat="1" ht="13.5" customHeight="1">
      <c r="B380" s="19" t="s">
        <v>15</v>
      </c>
      <c r="R380" s="32"/>
    </row>
    <row r="381" spans="1:18" s="18" customFormat="1" ht="13.5" customHeight="1">
      <c r="A381" s="18" t="s">
        <v>248</v>
      </c>
      <c r="B381" s="19" t="s">
        <v>15</v>
      </c>
      <c r="R381" s="32"/>
    </row>
    <row r="382" spans="1:18" s="18" customFormat="1" ht="13.5" customHeight="1">
      <c r="A382" s="18" t="s">
        <v>78</v>
      </c>
      <c r="B382" s="19" t="s">
        <v>15</v>
      </c>
      <c r="C382" s="18">
        <v>0</v>
      </c>
      <c r="E382" s="18">
        <v>0</v>
      </c>
      <c r="G382" s="18">
        <v>0</v>
      </c>
      <c r="I382" s="18">
        <v>42752</v>
      </c>
      <c r="K382" s="18">
        <f t="shared" si="6"/>
        <v>42752</v>
      </c>
      <c r="M382" s="18">
        <v>0</v>
      </c>
      <c r="O382" s="18">
        <v>42752</v>
      </c>
      <c r="Q382" s="18">
        <v>0</v>
      </c>
      <c r="R382" s="32"/>
    </row>
    <row r="383" spans="1:18" s="18" customFormat="1" ht="13.5" customHeight="1">
      <c r="A383" s="18" t="s">
        <v>80</v>
      </c>
      <c r="B383" s="19" t="s">
        <v>15</v>
      </c>
      <c r="C383" s="18">
        <v>0</v>
      </c>
      <c r="E383" s="18">
        <v>0</v>
      </c>
      <c r="G383" s="18">
        <v>22755</v>
      </c>
      <c r="I383" s="18">
        <v>0</v>
      </c>
      <c r="K383" s="18">
        <f t="shared" si="6"/>
        <v>22755</v>
      </c>
      <c r="M383" s="18">
        <v>0</v>
      </c>
      <c r="O383" s="18">
        <v>22755</v>
      </c>
      <c r="Q383" s="18">
        <v>0</v>
      </c>
      <c r="R383" s="32"/>
    </row>
    <row r="384" spans="1:18" s="18" customFormat="1" ht="13.5" customHeight="1">
      <c r="A384" s="18" t="s">
        <v>41</v>
      </c>
      <c r="B384" s="19"/>
      <c r="C384" s="18">
        <v>0</v>
      </c>
      <c r="E384" s="18">
        <v>0</v>
      </c>
      <c r="G384" s="18">
        <v>210</v>
      </c>
      <c r="I384" s="18">
        <v>0</v>
      </c>
      <c r="K384" s="18">
        <f t="shared" si="6"/>
        <v>210</v>
      </c>
      <c r="M384" s="18">
        <v>150</v>
      </c>
      <c r="O384" s="18">
        <v>60</v>
      </c>
      <c r="Q384" s="18">
        <v>0</v>
      </c>
      <c r="R384" s="32"/>
    </row>
    <row r="385" spans="1:18" s="18" customFormat="1" ht="13.5" customHeight="1">
      <c r="A385" s="18" t="s">
        <v>238</v>
      </c>
      <c r="B385" s="19"/>
      <c r="C385" s="18">
        <v>0</v>
      </c>
      <c r="E385" s="18">
        <v>0</v>
      </c>
      <c r="G385" s="18">
        <v>67574</v>
      </c>
      <c r="I385" s="18">
        <v>0</v>
      </c>
      <c r="K385" s="17">
        <f t="shared" si="6"/>
        <v>67574</v>
      </c>
      <c r="M385" s="18">
        <v>67574</v>
      </c>
      <c r="O385" s="18">
        <v>0</v>
      </c>
      <c r="Q385" s="18">
        <v>0</v>
      </c>
      <c r="R385" s="32"/>
    </row>
    <row r="386" spans="1:18" s="18" customFormat="1" ht="13.5" customHeight="1">
      <c r="A386" s="18" t="s">
        <v>179</v>
      </c>
      <c r="B386" s="19" t="s">
        <v>15</v>
      </c>
      <c r="C386" s="20">
        <f>SUM(C382:C385)</f>
        <v>0</v>
      </c>
      <c r="E386" s="20">
        <f>SUM(E382:E385)</f>
        <v>0</v>
      </c>
      <c r="G386" s="20">
        <f>SUM(G382:G385)</f>
        <v>90539</v>
      </c>
      <c r="I386" s="20">
        <f>SUM(I382:I385)</f>
        <v>42752</v>
      </c>
      <c r="K386" s="20">
        <f t="shared" si="6"/>
        <v>133291</v>
      </c>
      <c r="M386" s="20">
        <f>SUM(M382:M385)</f>
        <v>67724</v>
      </c>
      <c r="O386" s="20">
        <f>SUM(O382:O385)</f>
        <v>65567</v>
      </c>
      <c r="Q386" s="20">
        <f>SUM(Q382:Q385)</f>
        <v>0</v>
      </c>
      <c r="R386" s="32"/>
    </row>
    <row r="387" spans="2:18" s="18" customFormat="1" ht="12.75" customHeight="1">
      <c r="B387" s="19" t="s">
        <v>15</v>
      </c>
      <c r="R387" s="32"/>
    </row>
    <row r="388" spans="1:18" s="18" customFormat="1" ht="13.5" customHeight="1">
      <c r="A388" s="21" t="s">
        <v>231</v>
      </c>
      <c r="B388" s="22" t="s">
        <v>15</v>
      </c>
      <c r="C388" s="21"/>
      <c r="D388" s="21"/>
      <c r="E388" s="21"/>
      <c r="F388" s="21"/>
      <c r="G388" s="21"/>
      <c r="H388" s="21"/>
      <c r="I388" s="21"/>
      <c r="J388" s="21"/>
      <c r="L388" s="21"/>
      <c r="M388" s="21"/>
      <c r="N388" s="21"/>
      <c r="O388" s="21"/>
      <c r="P388" s="21"/>
      <c r="Q388" s="21"/>
      <c r="R388" s="32"/>
    </row>
    <row r="389" spans="1:18" s="18" customFormat="1" ht="13.5" customHeight="1">
      <c r="A389" s="18" t="s">
        <v>207</v>
      </c>
      <c r="B389" s="19"/>
      <c r="C389" s="21">
        <v>144322</v>
      </c>
      <c r="E389" s="21">
        <v>0</v>
      </c>
      <c r="G389" s="21">
        <v>0</v>
      </c>
      <c r="I389" s="21">
        <v>0</v>
      </c>
      <c r="K389" s="18">
        <f t="shared" si="6"/>
        <v>144322</v>
      </c>
      <c r="M389" s="21">
        <v>67724</v>
      </c>
      <c r="O389" s="21">
        <v>72394</v>
      </c>
      <c r="Q389" s="21">
        <v>4204</v>
      </c>
      <c r="R389" s="32"/>
    </row>
    <row r="390" spans="1:18" s="18" customFormat="1" ht="13.5" customHeight="1">
      <c r="A390" s="18" t="s">
        <v>41</v>
      </c>
      <c r="B390" s="19"/>
      <c r="C390" s="21">
        <v>0</v>
      </c>
      <c r="E390" s="21">
        <v>0</v>
      </c>
      <c r="G390" s="21">
        <v>76515</v>
      </c>
      <c r="I390" s="21">
        <v>0</v>
      </c>
      <c r="K390" s="18">
        <f t="shared" si="6"/>
        <v>76515</v>
      </c>
      <c r="M390" s="21">
        <v>2925</v>
      </c>
      <c r="O390" s="21">
        <v>73590</v>
      </c>
      <c r="Q390" s="21">
        <v>0</v>
      </c>
      <c r="R390" s="32"/>
    </row>
    <row r="391" spans="1:18" s="18" customFormat="1" ht="13.5" customHeight="1">
      <c r="A391" s="18" t="s">
        <v>213</v>
      </c>
      <c r="B391" s="19"/>
      <c r="C391" s="21">
        <v>0</v>
      </c>
      <c r="E391" s="21">
        <v>19864152</v>
      </c>
      <c r="G391" s="21">
        <v>0</v>
      </c>
      <c r="I391" s="21">
        <v>-191</v>
      </c>
      <c r="K391" s="17">
        <f t="shared" si="6"/>
        <v>19863961</v>
      </c>
      <c r="M391" s="21">
        <v>3762679</v>
      </c>
      <c r="O391" s="21">
        <v>13584764</v>
      </c>
      <c r="Q391" s="21">
        <v>2516518</v>
      </c>
      <c r="R391" s="32"/>
    </row>
    <row r="392" spans="1:18" s="18" customFormat="1" ht="13.5" customHeight="1">
      <c r="A392" s="18" t="s">
        <v>204</v>
      </c>
      <c r="B392" s="19"/>
      <c r="C392" s="20">
        <f>SUM(C389:C391)</f>
        <v>144322</v>
      </c>
      <c r="E392" s="20">
        <f>SUM(E389:E391)</f>
        <v>19864152</v>
      </c>
      <c r="G392" s="20">
        <f>SUM(G389:G391)</f>
        <v>76515</v>
      </c>
      <c r="I392" s="20">
        <f>SUM(I389:I391)</f>
        <v>-191</v>
      </c>
      <c r="K392" s="17">
        <f t="shared" si="6"/>
        <v>20084798</v>
      </c>
      <c r="M392" s="20">
        <f>SUM(M389:M391)</f>
        <v>3833328</v>
      </c>
      <c r="O392" s="20">
        <f>SUM(O389:O391)</f>
        <v>13730748</v>
      </c>
      <c r="Q392" s="20">
        <f>SUM(Q389:Q391)</f>
        <v>2520722</v>
      </c>
      <c r="R392" s="32"/>
    </row>
    <row r="393" spans="2:18" s="18" customFormat="1" ht="13.5" customHeight="1">
      <c r="B393" s="19" t="s">
        <v>15</v>
      </c>
      <c r="R393" s="32"/>
    </row>
    <row r="394" spans="1:18" s="18" customFormat="1" ht="13.5" customHeight="1">
      <c r="A394" s="18" t="s">
        <v>81</v>
      </c>
      <c r="B394" s="19" t="s">
        <v>15</v>
      </c>
      <c r="C394" s="17">
        <v>42074</v>
      </c>
      <c r="E394" s="17">
        <v>0</v>
      </c>
      <c r="G394" s="17">
        <v>116200</v>
      </c>
      <c r="I394" s="17">
        <v>0</v>
      </c>
      <c r="K394" s="17">
        <f t="shared" si="6"/>
        <v>158274</v>
      </c>
      <c r="M394" s="17">
        <v>94160</v>
      </c>
      <c r="O394" s="17">
        <v>38992</v>
      </c>
      <c r="Q394" s="17">
        <v>25122</v>
      </c>
      <c r="R394" s="32"/>
    </row>
    <row r="395" spans="2:18" s="18" customFormat="1" ht="13.5" customHeight="1">
      <c r="B395" s="19"/>
      <c r="C395" s="21"/>
      <c r="E395" s="21"/>
      <c r="G395" s="21"/>
      <c r="I395" s="21"/>
      <c r="M395" s="21"/>
      <c r="O395" s="21"/>
      <c r="Q395" s="21"/>
      <c r="R395" s="32"/>
    </row>
    <row r="396" spans="1:18" s="18" customFormat="1" ht="13.5" customHeight="1">
      <c r="A396" s="18" t="s">
        <v>281</v>
      </c>
      <c r="B396" s="19"/>
      <c r="C396" s="17">
        <v>0</v>
      </c>
      <c r="E396" s="17">
        <v>1405</v>
      </c>
      <c r="G396" s="17">
        <v>0</v>
      </c>
      <c r="I396" s="17">
        <v>0</v>
      </c>
      <c r="K396" s="17">
        <f t="shared" si="6"/>
        <v>1405</v>
      </c>
      <c r="M396" s="17">
        <v>1318</v>
      </c>
      <c r="O396" s="17">
        <v>0</v>
      </c>
      <c r="Q396" s="17">
        <v>87</v>
      </c>
      <c r="R396" s="32"/>
    </row>
    <row r="397" spans="1:18" s="21" customFormat="1" ht="13.5" customHeight="1">
      <c r="A397" s="18"/>
      <c r="B397" s="19"/>
      <c r="D397" s="18"/>
      <c r="F397" s="18"/>
      <c r="H397" s="18"/>
      <c r="J397" s="18"/>
      <c r="K397" s="18"/>
      <c r="L397" s="18"/>
      <c r="N397" s="18"/>
      <c r="P397" s="18"/>
      <c r="R397" s="33"/>
    </row>
    <row r="398" spans="1:18" s="18" customFormat="1" ht="13.5" customHeight="1">
      <c r="A398" s="18" t="s">
        <v>214</v>
      </c>
      <c r="B398" s="19"/>
      <c r="C398" s="17">
        <v>2832</v>
      </c>
      <c r="E398" s="17">
        <v>0</v>
      </c>
      <c r="G398" s="17">
        <v>22158</v>
      </c>
      <c r="I398" s="17">
        <v>0</v>
      </c>
      <c r="K398" s="17">
        <f t="shared" si="6"/>
        <v>24990</v>
      </c>
      <c r="M398" s="17">
        <v>2832</v>
      </c>
      <c r="O398" s="17">
        <v>22158</v>
      </c>
      <c r="Q398" s="17">
        <v>0</v>
      </c>
      <c r="R398" s="32"/>
    </row>
    <row r="399" spans="2:18" s="18" customFormat="1" ht="13.5" customHeight="1">
      <c r="B399" s="19"/>
      <c r="C399" s="21"/>
      <c r="E399" s="21"/>
      <c r="G399" s="21"/>
      <c r="I399" s="21"/>
      <c r="M399" s="21"/>
      <c r="O399" s="21"/>
      <c r="Q399" s="21"/>
      <c r="R399" s="32"/>
    </row>
    <row r="400" spans="1:18" s="18" customFormat="1" ht="13.5" customHeight="1">
      <c r="A400" s="18" t="s">
        <v>239</v>
      </c>
      <c r="B400" s="19"/>
      <c r="C400" s="17">
        <v>1323061</v>
      </c>
      <c r="E400" s="17">
        <v>0</v>
      </c>
      <c r="G400" s="17">
        <v>0</v>
      </c>
      <c r="I400" s="17">
        <v>0</v>
      </c>
      <c r="K400" s="17">
        <f t="shared" si="6"/>
        <v>1323061</v>
      </c>
      <c r="M400" s="17">
        <v>943095</v>
      </c>
      <c r="O400" s="17">
        <v>379966</v>
      </c>
      <c r="Q400" s="17">
        <v>0</v>
      </c>
      <c r="R400" s="32"/>
    </row>
    <row r="401" spans="2:18" s="18" customFormat="1" ht="13.5" customHeight="1">
      <c r="B401" s="19"/>
      <c r="C401" s="21"/>
      <c r="E401" s="21"/>
      <c r="G401" s="21"/>
      <c r="I401" s="21"/>
      <c r="K401" s="21"/>
      <c r="M401" s="21"/>
      <c r="O401" s="21"/>
      <c r="Q401" s="21"/>
      <c r="R401" s="32"/>
    </row>
    <row r="402" spans="1:18" s="18" customFormat="1" ht="13.5" customHeight="1">
      <c r="A402" s="18" t="s">
        <v>327</v>
      </c>
      <c r="B402" s="19"/>
      <c r="C402" s="37">
        <v>0</v>
      </c>
      <c r="E402" s="37">
        <v>0</v>
      </c>
      <c r="G402" s="37">
        <v>11852</v>
      </c>
      <c r="I402" s="37">
        <v>0</v>
      </c>
      <c r="K402" s="37">
        <f>IF(SUM(C402:I402)=SUM(M402:Q402),SUM(C402:I402),SUM(M402:Q402)-SUM(C402:I402))</f>
        <v>11852</v>
      </c>
      <c r="M402" s="37">
        <v>0</v>
      </c>
      <c r="O402" s="37">
        <v>11852</v>
      </c>
      <c r="Q402" s="21">
        <v>0</v>
      </c>
      <c r="R402" s="32"/>
    </row>
    <row r="403" spans="2:18" s="18" customFormat="1" ht="13.5" customHeight="1">
      <c r="B403" s="19"/>
      <c r="C403" s="21"/>
      <c r="E403" s="21"/>
      <c r="G403" s="21"/>
      <c r="I403" s="21"/>
      <c r="K403" s="21"/>
      <c r="M403" s="21"/>
      <c r="O403" s="21"/>
      <c r="Q403" s="21"/>
      <c r="R403" s="32"/>
    </row>
    <row r="404" spans="1:18" s="18" customFormat="1" ht="13.5" customHeight="1">
      <c r="A404" s="18" t="s">
        <v>25</v>
      </c>
      <c r="B404" s="19" t="s">
        <v>15</v>
      </c>
      <c r="C404" s="18" t="s">
        <v>26</v>
      </c>
      <c r="E404" s="18" t="s">
        <v>16</v>
      </c>
      <c r="G404" s="18" t="s">
        <v>16</v>
      </c>
      <c r="I404" s="18" t="s">
        <v>16</v>
      </c>
      <c r="M404" s="18" t="s">
        <v>16</v>
      </c>
      <c r="O404" s="18" t="s">
        <v>16</v>
      </c>
      <c r="Q404" s="18" t="s">
        <v>16</v>
      </c>
      <c r="R404" s="32"/>
    </row>
    <row r="405" spans="1:18" s="18" customFormat="1" ht="13.5" customHeight="1">
      <c r="A405" s="18" t="s">
        <v>85</v>
      </c>
      <c r="B405" s="19"/>
      <c r="C405" s="18">
        <v>0</v>
      </c>
      <c r="E405" s="18">
        <v>0</v>
      </c>
      <c r="G405" s="18">
        <v>277106</v>
      </c>
      <c r="I405" s="18">
        <v>0</v>
      </c>
      <c r="K405" s="18">
        <f t="shared" si="6"/>
        <v>277106</v>
      </c>
      <c r="M405" s="18">
        <v>185228</v>
      </c>
      <c r="O405" s="18">
        <v>50281</v>
      </c>
      <c r="Q405" s="18">
        <v>41597</v>
      </c>
      <c r="R405" s="32"/>
    </row>
    <row r="406" spans="1:18" s="18" customFormat="1" ht="13.5" customHeight="1">
      <c r="A406" s="18" t="s">
        <v>115</v>
      </c>
      <c r="B406" s="19" t="s">
        <v>15</v>
      </c>
      <c r="C406" s="18">
        <v>778776</v>
      </c>
      <c r="E406" s="18">
        <v>0</v>
      </c>
      <c r="G406" s="18">
        <v>0</v>
      </c>
      <c r="I406" s="18">
        <v>0</v>
      </c>
      <c r="K406" s="18">
        <f t="shared" si="6"/>
        <v>778776</v>
      </c>
      <c r="M406" s="18">
        <v>434454</v>
      </c>
      <c r="O406" s="18">
        <v>344322</v>
      </c>
      <c r="Q406" s="18">
        <v>0</v>
      </c>
      <c r="R406" s="32"/>
    </row>
    <row r="407" spans="1:18" s="18" customFormat="1" ht="13.5" customHeight="1">
      <c r="A407" s="18" t="s">
        <v>111</v>
      </c>
      <c r="B407" s="19" t="s">
        <v>15</v>
      </c>
      <c r="C407" s="18">
        <v>102608</v>
      </c>
      <c r="E407" s="18">
        <v>422125</v>
      </c>
      <c r="G407" s="18">
        <v>0</v>
      </c>
      <c r="I407" s="18">
        <v>22763</v>
      </c>
      <c r="K407" s="18">
        <f t="shared" si="6"/>
        <v>547496</v>
      </c>
      <c r="M407" s="18">
        <v>384886</v>
      </c>
      <c r="O407" s="18">
        <v>155334</v>
      </c>
      <c r="Q407" s="18">
        <v>7276</v>
      </c>
      <c r="R407" s="32"/>
    </row>
    <row r="408" spans="1:18" s="18" customFormat="1" ht="13.5" customHeight="1">
      <c r="A408" s="18" t="s">
        <v>41</v>
      </c>
      <c r="B408" s="19" t="s">
        <v>15</v>
      </c>
      <c r="C408" s="18">
        <v>0</v>
      </c>
      <c r="E408" s="18">
        <v>0</v>
      </c>
      <c r="G408" s="18">
        <v>3002</v>
      </c>
      <c r="I408" s="18">
        <v>0</v>
      </c>
      <c r="K408" s="18">
        <f t="shared" si="6"/>
        <v>3002</v>
      </c>
      <c r="M408" s="18">
        <v>0</v>
      </c>
      <c r="O408" s="18">
        <v>3002</v>
      </c>
      <c r="Q408" s="18">
        <v>0</v>
      </c>
      <c r="R408" s="32"/>
    </row>
    <row r="409" spans="1:18" s="18" customFormat="1" ht="13.5" customHeight="1">
      <c r="A409" s="18" t="s">
        <v>156</v>
      </c>
      <c r="B409" s="19"/>
      <c r="C409" s="18">
        <v>16000</v>
      </c>
      <c r="E409" s="18">
        <v>0</v>
      </c>
      <c r="G409" s="18">
        <v>0</v>
      </c>
      <c r="I409" s="18">
        <v>0</v>
      </c>
      <c r="K409" s="18">
        <f t="shared" si="6"/>
        <v>16000</v>
      </c>
      <c r="M409" s="18">
        <v>10566</v>
      </c>
      <c r="O409" s="18">
        <v>5434</v>
      </c>
      <c r="Q409" s="18">
        <v>0</v>
      </c>
      <c r="R409" s="32"/>
    </row>
    <row r="410" spans="1:18" s="18" customFormat="1" ht="13.5" customHeight="1">
      <c r="A410" s="18" t="s">
        <v>116</v>
      </c>
      <c r="B410" s="19" t="s">
        <v>15</v>
      </c>
      <c r="C410" s="17">
        <v>796</v>
      </c>
      <c r="E410" s="17">
        <v>0</v>
      </c>
      <c r="G410" s="17">
        <v>0</v>
      </c>
      <c r="I410" s="17">
        <v>0</v>
      </c>
      <c r="K410" s="17">
        <f t="shared" si="6"/>
        <v>796</v>
      </c>
      <c r="M410" s="17">
        <v>0</v>
      </c>
      <c r="O410" s="17">
        <v>796</v>
      </c>
      <c r="Q410" s="17">
        <v>0</v>
      </c>
      <c r="R410" s="32"/>
    </row>
    <row r="411" spans="1:18" s="18" customFormat="1" ht="13.5" customHeight="1">
      <c r="A411" s="18" t="s">
        <v>180</v>
      </c>
      <c r="B411" s="19" t="s">
        <v>15</v>
      </c>
      <c r="C411" s="17">
        <f>SUM(C405:C410)</f>
        <v>898180</v>
      </c>
      <c r="E411" s="17">
        <f>SUM(E405:E410)</f>
        <v>422125</v>
      </c>
      <c r="G411" s="17">
        <f>SUM(G405:G410)</f>
        <v>280108</v>
      </c>
      <c r="I411" s="17">
        <f>SUM(I405:I410)</f>
        <v>22763</v>
      </c>
      <c r="K411" s="20">
        <f t="shared" si="6"/>
        <v>1623176</v>
      </c>
      <c r="M411" s="17">
        <f>SUM(M405:M410)</f>
        <v>1015134</v>
      </c>
      <c r="O411" s="17">
        <f>SUM(O405:O410)</f>
        <v>559169</v>
      </c>
      <c r="Q411" s="17">
        <f>SUM(Q405:Q410)</f>
        <v>48873</v>
      </c>
      <c r="R411" s="32"/>
    </row>
    <row r="412" spans="2:18" s="18" customFormat="1" ht="13.5" customHeight="1">
      <c r="B412" s="19"/>
      <c r="C412" s="21"/>
      <c r="E412" s="21"/>
      <c r="G412" s="21"/>
      <c r="I412" s="21"/>
      <c r="M412" s="21"/>
      <c r="O412" s="21"/>
      <c r="Q412" s="21"/>
      <c r="R412" s="32" t="s">
        <v>16</v>
      </c>
    </row>
    <row r="413" spans="1:18" s="18" customFormat="1" ht="13.5" customHeight="1">
      <c r="A413" s="18" t="s">
        <v>282</v>
      </c>
      <c r="B413" s="19"/>
      <c r="C413" s="17">
        <v>0</v>
      </c>
      <c r="E413" s="17">
        <v>0</v>
      </c>
      <c r="G413" s="17">
        <v>-158</v>
      </c>
      <c r="I413" s="17">
        <v>0</v>
      </c>
      <c r="K413" s="17">
        <f t="shared" si="6"/>
        <v>-158</v>
      </c>
      <c r="M413" s="17">
        <v>0</v>
      </c>
      <c r="O413" s="17">
        <v>-158</v>
      </c>
      <c r="Q413" s="17">
        <v>0</v>
      </c>
      <c r="R413" s="32"/>
    </row>
    <row r="414" spans="2:18" s="18" customFormat="1" ht="13.5" customHeight="1">
      <c r="B414" s="19"/>
      <c r="C414" s="21"/>
      <c r="E414" s="21"/>
      <c r="G414" s="21"/>
      <c r="I414" s="21"/>
      <c r="M414" s="21"/>
      <c r="O414" s="21"/>
      <c r="Q414" s="21"/>
      <c r="R414" s="32"/>
    </row>
    <row r="415" spans="1:18" s="18" customFormat="1" ht="13.5" customHeight="1">
      <c r="A415" s="18" t="s">
        <v>261</v>
      </c>
      <c r="B415" s="19"/>
      <c r="C415" s="17">
        <v>-212476</v>
      </c>
      <c r="E415" s="17">
        <v>0</v>
      </c>
      <c r="G415" s="17">
        <v>0</v>
      </c>
      <c r="I415" s="17">
        <v>0</v>
      </c>
      <c r="K415" s="17">
        <f t="shared" si="6"/>
        <v>-212476</v>
      </c>
      <c r="M415" s="17">
        <v>0</v>
      </c>
      <c r="O415" s="17">
        <v>-215425</v>
      </c>
      <c r="Q415" s="17">
        <v>2949</v>
      </c>
      <c r="R415" s="32"/>
    </row>
    <row r="416" spans="2:18" s="18" customFormat="1" ht="13.5" customHeight="1">
      <c r="B416" s="19" t="s">
        <v>15</v>
      </c>
      <c r="R416" s="32"/>
    </row>
    <row r="417" spans="1:18" s="18" customFormat="1" ht="13.5" customHeight="1">
      <c r="A417" s="18" t="s">
        <v>181</v>
      </c>
      <c r="B417" s="19" t="s">
        <v>15</v>
      </c>
      <c r="C417" s="17">
        <f>C295+C320+C327+C335+C337+C339+C352+C309+C354+C359+C367+C369+C373+C392+C402+C375+C377+C386+C394+C398+C400+C411+C396+C349+C343+C303+C341+C415+C413+C371+C379</f>
        <v>8551011</v>
      </c>
      <c r="D417" s="35"/>
      <c r="E417" s="17">
        <f>E295+E320+E327+E335+E337+E339+E352+E309+E354+E359+E367+E369+E373+E392+E402+E375+E377+E386+E394+E398+E400+E411+E396+E349+E343+E303+E341+E415+E413+E371+E379</f>
        <v>22691845</v>
      </c>
      <c r="F417" s="35"/>
      <c r="G417" s="17">
        <f>G295+G320+G327+G335+G337+G339+G352+G309+G354+G359+G367+G369+G373+G392+G402+G375+G377+G386+G394+G398+G400+G411+G396+G349+G343+G303+G341+G415+G413+G371+G379</f>
        <v>2461606</v>
      </c>
      <c r="H417" s="35"/>
      <c r="I417" s="17">
        <f>I295+I320+I327+I335+I337+I339+I352+I309+I354+I359+I367+I369+I373+I392+I402+I375+I377+I386+I394+I398+I400+I411+I396+I349+I343+I303+I341+I415+I413+I371+I379</f>
        <v>2027111</v>
      </c>
      <c r="J417" s="35"/>
      <c r="K417" s="17">
        <f aca="true" t="shared" si="7" ref="K417:K479">IF(SUM(C417:I417)=SUM(M417:Q417),SUM(C417:I417),SUM(M417:Q417)-SUM(C417:I417))</f>
        <v>35731573</v>
      </c>
      <c r="L417" s="35"/>
      <c r="M417" s="17">
        <f>M295+M320+M327+M335+M337+M339+M352+M309+M354+M359+M367+M369+M373+M392+M402+M375+M377+M386+M394+M398+M400+M411+M396+M349+M343+M303+M341+M415+M413+M371+M379</f>
        <v>12554787</v>
      </c>
      <c r="N417" s="35"/>
      <c r="O417" s="17">
        <f>O295+O320+O327+O335+O337+O339+O352+O309+O354+O359+O367+O369+O373+O392+O402+O375+O377+O386+O394+O398+O400+O411+O396+O349+O343+O303+O341+O415+O413+O371+O379</f>
        <v>19903623</v>
      </c>
      <c r="P417" s="35"/>
      <c r="Q417" s="17">
        <f>Q295+Q320+Q327+Q335+Q337+Q339+Q352+Q309+Q354+Q359+Q367+Q369+Q373+Q392+Q402+Q375+Q377+Q386+Q394+Q398+Q400+Q411+Q396+Q349+Q343+Q303+Q341+Q415+Q413+Q371+Q379</f>
        <v>3273163</v>
      </c>
      <c r="R417" s="32"/>
    </row>
    <row r="418" spans="2:18" s="18" customFormat="1" ht="13.5" customHeight="1">
      <c r="B418" s="19" t="s">
        <v>15</v>
      </c>
      <c r="G418" s="18" t="s">
        <v>241</v>
      </c>
      <c r="R418" s="32"/>
    </row>
    <row r="419" spans="1:18" s="18" customFormat="1" ht="13.5" customHeight="1">
      <c r="A419" s="18" t="s">
        <v>227</v>
      </c>
      <c r="B419" s="19" t="s">
        <v>15</v>
      </c>
      <c r="C419" s="18" t="s">
        <v>15</v>
      </c>
      <c r="E419" s="18" t="s">
        <v>15</v>
      </c>
      <c r="G419" s="18" t="s">
        <v>15</v>
      </c>
      <c r="I419" s="18" t="s">
        <v>15</v>
      </c>
      <c r="M419" s="18" t="s">
        <v>15</v>
      </c>
      <c r="O419" s="18" t="s">
        <v>15</v>
      </c>
      <c r="Q419" s="18" t="s">
        <v>15</v>
      </c>
      <c r="R419" s="32"/>
    </row>
    <row r="420" spans="1:18" s="18" customFormat="1" ht="13.5" customHeight="1">
      <c r="A420" s="18" t="s">
        <v>292</v>
      </c>
      <c r="B420" s="19"/>
      <c r="C420" s="18">
        <v>0</v>
      </c>
      <c r="E420" s="18">
        <v>2840</v>
      </c>
      <c r="G420" s="18">
        <v>0</v>
      </c>
      <c r="I420" s="18">
        <v>290817</v>
      </c>
      <c r="K420" s="18">
        <f t="shared" si="7"/>
        <v>293657</v>
      </c>
      <c r="M420" s="18">
        <v>2663</v>
      </c>
      <c r="O420" s="18">
        <v>290817</v>
      </c>
      <c r="Q420" s="18">
        <v>177</v>
      </c>
      <c r="R420" s="32"/>
    </row>
    <row r="421" spans="1:18" s="18" customFormat="1" ht="13.5" customHeight="1">
      <c r="A421" s="18" t="s">
        <v>27</v>
      </c>
      <c r="B421" s="19" t="s">
        <v>15</v>
      </c>
      <c r="C421" s="18" t="s">
        <v>15</v>
      </c>
      <c r="E421" s="18" t="s">
        <v>15</v>
      </c>
      <c r="G421" s="18" t="s">
        <v>15</v>
      </c>
      <c r="I421" s="18" t="s">
        <v>15</v>
      </c>
      <c r="M421" s="18" t="s">
        <v>15</v>
      </c>
      <c r="O421" s="18" t="s">
        <v>15</v>
      </c>
      <c r="Q421" s="18" t="s">
        <v>15</v>
      </c>
      <c r="R421" s="32"/>
    </row>
    <row r="422" spans="1:18" s="18" customFormat="1" ht="13.5" customHeight="1">
      <c r="A422" s="18" t="s">
        <v>117</v>
      </c>
      <c r="B422" s="19" t="s">
        <v>15</v>
      </c>
      <c r="C422" s="18">
        <v>3573</v>
      </c>
      <c r="E422" s="18">
        <v>158112</v>
      </c>
      <c r="G422" s="18">
        <v>407264</v>
      </c>
      <c r="I422" s="18">
        <v>341661</v>
      </c>
      <c r="K422" s="18">
        <f t="shared" si="7"/>
        <v>910610</v>
      </c>
      <c r="M422" s="18">
        <v>113793</v>
      </c>
      <c r="O422" s="18">
        <v>772252</v>
      </c>
      <c r="Q422" s="18">
        <v>24565</v>
      </c>
      <c r="R422" s="32"/>
    </row>
    <row r="423" spans="1:18" s="18" customFormat="1" ht="13.5" customHeight="1">
      <c r="A423" s="18" t="s">
        <v>118</v>
      </c>
      <c r="B423" s="19" t="s">
        <v>15</v>
      </c>
      <c r="C423" s="17">
        <v>0</v>
      </c>
      <c r="E423" s="17">
        <v>0</v>
      </c>
      <c r="G423" s="17">
        <v>23628</v>
      </c>
      <c r="I423" s="17">
        <v>15</v>
      </c>
      <c r="K423" s="17">
        <f t="shared" si="7"/>
        <v>23643</v>
      </c>
      <c r="M423" s="17">
        <v>22710</v>
      </c>
      <c r="O423" s="17">
        <v>933</v>
      </c>
      <c r="Q423" s="17">
        <v>0</v>
      </c>
      <c r="R423" s="32"/>
    </row>
    <row r="424" spans="1:18" s="18" customFormat="1" ht="13.5" customHeight="1">
      <c r="A424" s="18" t="s">
        <v>182</v>
      </c>
      <c r="B424" s="19" t="s">
        <v>15</v>
      </c>
      <c r="C424" s="17">
        <f>SUM(C422:C423)</f>
        <v>3573</v>
      </c>
      <c r="E424" s="17">
        <f>SUM(E422:E423)</f>
        <v>158112</v>
      </c>
      <c r="G424" s="17">
        <f>SUM(G422:G423)</f>
        <v>430892</v>
      </c>
      <c r="I424" s="17">
        <f>SUM(I422:I423)</f>
        <v>341676</v>
      </c>
      <c r="K424" s="20">
        <f t="shared" si="7"/>
        <v>934253</v>
      </c>
      <c r="M424" s="17">
        <f>SUM(M422:M423)</f>
        <v>136503</v>
      </c>
      <c r="O424" s="17">
        <f>SUM(O422:O423)</f>
        <v>773185</v>
      </c>
      <c r="Q424" s="17">
        <f>SUM(Q422:Q423)</f>
        <v>24565</v>
      </c>
      <c r="R424" s="32"/>
    </row>
    <row r="425" spans="2:18" s="18" customFormat="1" ht="13.5" customHeight="1">
      <c r="B425" s="19" t="s">
        <v>15</v>
      </c>
      <c r="R425" s="32"/>
    </row>
    <row r="426" spans="1:18" s="18" customFormat="1" ht="13.5" customHeight="1">
      <c r="A426" s="18" t="s">
        <v>228</v>
      </c>
      <c r="B426" s="19"/>
      <c r="C426" s="17">
        <v>0</v>
      </c>
      <c r="E426" s="17">
        <v>0</v>
      </c>
      <c r="G426" s="17">
        <v>179776</v>
      </c>
      <c r="I426" s="17">
        <v>498453</v>
      </c>
      <c r="K426" s="17">
        <f t="shared" si="7"/>
        <v>678229</v>
      </c>
      <c r="M426" s="17">
        <v>110189</v>
      </c>
      <c r="O426" s="17">
        <v>568040</v>
      </c>
      <c r="Q426" s="17">
        <v>0</v>
      </c>
      <c r="R426" s="32"/>
    </row>
    <row r="427" spans="2:18" s="18" customFormat="1" ht="13.5" customHeight="1">
      <c r="B427" s="19"/>
      <c r="R427" s="32"/>
    </row>
    <row r="428" spans="1:18" s="18" customFormat="1" ht="13.5" customHeight="1">
      <c r="A428" s="18" t="s">
        <v>119</v>
      </c>
      <c r="B428" s="19" t="s">
        <v>15</v>
      </c>
      <c r="C428" s="17">
        <v>0</v>
      </c>
      <c r="E428" s="17">
        <v>17471</v>
      </c>
      <c r="G428" s="17">
        <v>31</v>
      </c>
      <c r="I428" s="17">
        <v>6000</v>
      </c>
      <c r="K428" s="17">
        <f t="shared" si="7"/>
        <v>23502</v>
      </c>
      <c r="M428" s="17">
        <v>16379</v>
      </c>
      <c r="O428" s="17">
        <v>6029</v>
      </c>
      <c r="Q428" s="17">
        <v>1094</v>
      </c>
      <c r="R428" s="32"/>
    </row>
    <row r="429" spans="2:18" s="18" customFormat="1" ht="13.5" customHeight="1">
      <c r="B429" s="19" t="s">
        <v>15</v>
      </c>
      <c r="R429" s="32"/>
    </row>
    <row r="430" spans="1:18" s="18" customFormat="1" ht="13.5" customHeight="1">
      <c r="A430" s="18" t="s">
        <v>28</v>
      </c>
      <c r="B430" s="19" t="s">
        <v>15</v>
      </c>
      <c r="C430" s="18" t="s">
        <v>15</v>
      </c>
      <c r="E430" s="18" t="s">
        <v>15</v>
      </c>
      <c r="G430" s="18" t="s">
        <v>15</v>
      </c>
      <c r="I430" s="18" t="s">
        <v>15</v>
      </c>
      <c r="M430" s="18" t="s">
        <v>15</v>
      </c>
      <c r="O430" s="18" t="s">
        <v>15</v>
      </c>
      <c r="Q430" s="18" t="s">
        <v>15</v>
      </c>
      <c r="R430" s="32"/>
    </row>
    <row r="431" spans="1:18" s="18" customFormat="1" ht="13.5" customHeight="1">
      <c r="A431" s="18" t="s">
        <v>120</v>
      </c>
      <c r="B431" s="19" t="s">
        <v>15</v>
      </c>
      <c r="C431" s="18">
        <v>0</v>
      </c>
      <c r="E431" s="18">
        <v>0</v>
      </c>
      <c r="G431" s="18">
        <v>163134</v>
      </c>
      <c r="I431" s="18">
        <v>235264</v>
      </c>
      <c r="K431" s="18">
        <f t="shared" si="7"/>
        <v>398398</v>
      </c>
      <c r="M431" s="18">
        <v>114655</v>
      </c>
      <c r="O431" s="18">
        <v>283743</v>
      </c>
      <c r="Q431" s="18">
        <v>0</v>
      </c>
      <c r="R431" s="32"/>
    </row>
    <row r="432" spans="1:18" s="18" customFormat="1" ht="13.5" customHeight="1">
      <c r="A432" s="18" t="s">
        <v>121</v>
      </c>
      <c r="B432" s="19" t="s">
        <v>15</v>
      </c>
      <c r="C432" s="17">
        <v>0</v>
      </c>
      <c r="E432" s="17">
        <v>0</v>
      </c>
      <c r="G432" s="17">
        <v>59293</v>
      </c>
      <c r="I432" s="17">
        <v>0</v>
      </c>
      <c r="K432" s="17">
        <f t="shared" si="7"/>
        <v>59293</v>
      </c>
      <c r="M432" s="17">
        <v>13104</v>
      </c>
      <c r="O432" s="17">
        <v>46189</v>
      </c>
      <c r="Q432" s="17">
        <v>0</v>
      </c>
      <c r="R432" s="32"/>
    </row>
    <row r="433" spans="1:18" s="18" customFormat="1" ht="13.5" customHeight="1">
      <c r="A433" s="18" t="s">
        <v>183</v>
      </c>
      <c r="B433" s="19" t="s">
        <v>15</v>
      </c>
      <c r="C433" s="17">
        <f>SUM(C431:C432)</f>
        <v>0</v>
      </c>
      <c r="E433" s="17">
        <f>SUM(E431:E432)</f>
        <v>0</v>
      </c>
      <c r="G433" s="17">
        <f>SUM(G431:G432)</f>
        <v>222427</v>
      </c>
      <c r="I433" s="17">
        <f>SUM(I431:I432)</f>
        <v>235264</v>
      </c>
      <c r="K433" s="20">
        <f t="shared" si="7"/>
        <v>457691</v>
      </c>
      <c r="M433" s="17">
        <f>SUM(M431:M432)</f>
        <v>127759</v>
      </c>
      <c r="O433" s="17">
        <f>SUM(O431:O432)</f>
        <v>329932</v>
      </c>
      <c r="Q433" s="17">
        <f>SUM(Q431:Q432)</f>
        <v>0</v>
      </c>
      <c r="R433" s="32"/>
    </row>
    <row r="434" spans="2:18" s="18" customFormat="1" ht="13.5" customHeight="1">
      <c r="B434" s="19" t="s">
        <v>15</v>
      </c>
      <c r="R434" s="32"/>
    </row>
    <row r="435" spans="1:18" s="18" customFormat="1" ht="13.5" customHeight="1">
      <c r="A435" s="18" t="s">
        <v>242</v>
      </c>
      <c r="B435" s="19"/>
      <c r="C435" s="17">
        <v>0</v>
      </c>
      <c r="E435" s="17">
        <v>5918</v>
      </c>
      <c r="G435" s="17">
        <v>10821</v>
      </c>
      <c r="I435" s="17">
        <v>0</v>
      </c>
      <c r="K435" s="17">
        <f t="shared" si="7"/>
        <v>16739</v>
      </c>
      <c r="M435" s="17">
        <v>5548</v>
      </c>
      <c r="O435" s="17">
        <v>10821</v>
      </c>
      <c r="Q435" s="17">
        <v>370</v>
      </c>
      <c r="R435" s="32"/>
    </row>
    <row r="436" spans="2:18" s="18" customFormat="1" ht="13.5" customHeight="1">
      <c r="B436" s="19"/>
      <c r="R436" s="32"/>
    </row>
    <row r="437" spans="1:18" s="18" customFormat="1" ht="13.5" customHeight="1">
      <c r="A437" s="18" t="s">
        <v>122</v>
      </c>
      <c r="B437" s="19" t="s">
        <v>15</v>
      </c>
      <c r="C437" s="17">
        <v>0</v>
      </c>
      <c r="E437" s="17">
        <v>932</v>
      </c>
      <c r="G437" s="17">
        <v>0</v>
      </c>
      <c r="I437" s="17">
        <v>0</v>
      </c>
      <c r="K437" s="17">
        <f t="shared" si="7"/>
        <v>932</v>
      </c>
      <c r="M437" s="17">
        <v>874</v>
      </c>
      <c r="O437" s="17">
        <v>0</v>
      </c>
      <c r="Q437" s="17">
        <v>58</v>
      </c>
      <c r="R437" s="32"/>
    </row>
    <row r="438" spans="2:43" s="18" customFormat="1" ht="13.5" customHeight="1">
      <c r="B438" s="19"/>
      <c r="C438" s="21"/>
      <c r="E438" s="21"/>
      <c r="G438" s="21"/>
      <c r="I438" s="21"/>
      <c r="M438" s="21"/>
      <c r="O438" s="21"/>
      <c r="Q438" s="21"/>
      <c r="R438" s="32" t="s">
        <v>15</v>
      </c>
      <c r="S438" s="18" t="s">
        <v>15</v>
      </c>
      <c r="T438" s="18" t="s">
        <v>15</v>
      </c>
      <c r="U438" s="18" t="s">
        <v>15</v>
      </c>
      <c r="V438" s="18" t="s">
        <v>15</v>
      </c>
      <c r="W438" s="18" t="s">
        <v>15</v>
      </c>
      <c r="X438" s="18" t="s">
        <v>15</v>
      </c>
      <c r="Y438" s="18" t="s">
        <v>15</v>
      </c>
      <c r="Z438" s="18" t="s">
        <v>15</v>
      </c>
      <c r="AA438" s="18" t="s">
        <v>15</v>
      </c>
      <c r="AB438" s="18" t="s">
        <v>15</v>
      </c>
      <c r="AC438" s="18" t="s">
        <v>15</v>
      </c>
      <c r="AD438" s="18" t="s">
        <v>15</v>
      </c>
      <c r="AE438" s="18" t="s">
        <v>15</v>
      </c>
      <c r="AF438" s="18" t="s">
        <v>15</v>
      </c>
      <c r="AG438" s="18" t="s">
        <v>15</v>
      </c>
      <c r="AH438" s="18" t="s">
        <v>15</v>
      </c>
      <c r="AI438" s="18" t="s">
        <v>15</v>
      </c>
      <c r="AJ438" s="18" t="s">
        <v>15</v>
      </c>
      <c r="AK438" s="18" t="s">
        <v>15</v>
      </c>
      <c r="AL438" s="18" t="s">
        <v>15</v>
      </c>
      <c r="AM438" s="18" t="s">
        <v>15</v>
      </c>
      <c r="AN438" s="18" t="s">
        <v>15</v>
      </c>
      <c r="AO438" s="18" t="s">
        <v>15</v>
      </c>
      <c r="AP438" s="18" t="s">
        <v>15</v>
      </c>
      <c r="AQ438" s="18" t="s">
        <v>15</v>
      </c>
    </row>
    <row r="439" spans="1:18" s="18" customFormat="1" ht="13.5" customHeight="1">
      <c r="A439" s="18" t="s">
        <v>202</v>
      </c>
      <c r="B439" s="19"/>
      <c r="C439" s="17">
        <v>0</v>
      </c>
      <c r="E439" s="17">
        <v>0</v>
      </c>
      <c r="G439" s="17">
        <v>0</v>
      </c>
      <c r="I439" s="17">
        <v>434093</v>
      </c>
      <c r="K439" s="17">
        <f t="shared" si="7"/>
        <v>434093</v>
      </c>
      <c r="M439" s="17">
        <v>407979</v>
      </c>
      <c r="O439" s="17">
        <v>26114</v>
      </c>
      <c r="Q439" s="17">
        <v>0</v>
      </c>
      <c r="R439" s="32"/>
    </row>
    <row r="440" spans="2:18" s="18" customFormat="1" ht="13.5" customHeight="1">
      <c r="B440" s="19" t="s">
        <v>15</v>
      </c>
      <c r="R440" s="32"/>
    </row>
    <row r="441" spans="1:18" s="18" customFormat="1" ht="13.5" customHeight="1">
      <c r="A441" s="18" t="s">
        <v>29</v>
      </c>
      <c r="B441" s="19" t="s">
        <v>15</v>
      </c>
      <c r="C441" s="18" t="s">
        <v>15</v>
      </c>
      <c r="E441" s="18" t="s">
        <v>15</v>
      </c>
      <c r="G441" s="18" t="s">
        <v>15</v>
      </c>
      <c r="I441" s="18" t="s">
        <v>15</v>
      </c>
      <c r="M441" s="18" t="s">
        <v>15</v>
      </c>
      <c r="O441" s="18" t="s">
        <v>15</v>
      </c>
      <c r="Q441" s="18" t="s">
        <v>15</v>
      </c>
      <c r="R441" s="32"/>
    </row>
    <row r="442" spans="1:18" s="18" customFormat="1" ht="13.5" customHeight="1">
      <c r="A442" s="18" t="s">
        <v>123</v>
      </c>
      <c r="B442" s="19" t="s">
        <v>15</v>
      </c>
      <c r="C442" s="18">
        <v>0</v>
      </c>
      <c r="E442" s="18">
        <v>0</v>
      </c>
      <c r="G442" s="18">
        <v>2549</v>
      </c>
      <c r="I442" s="18">
        <v>2061</v>
      </c>
      <c r="K442" s="18">
        <f t="shared" si="7"/>
        <v>4610</v>
      </c>
      <c r="M442" s="18">
        <v>1211</v>
      </c>
      <c r="O442" s="18">
        <v>3399</v>
      </c>
      <c r="Q442" s="18">
        <v>0</v>
      </c>
      <c r="R442" s="32"/>
    </row>
    <row r="443" spans="1:18" s="18" customFormat="1" ht="13.5" customHeight="1">
      <c r="A443" s="18" t="s">
        <v>124</v>
      </c>
      <c r="B443" s="19" t="s">
        <v>15</v>
      </c>
      <c r="C443" s="18">
        <v>0</v>
      </c>
      <c r="E443" s="18">
        <v>0</v>
      </c>
      <c r="G443" s="18">
        <v>31415</v>
      </c>
      <c r="I443" s="18">
        <v>0</v>
      </c>
      <c r="K443" s="18">
        <f t="shared" si="7"/>
        <v>31415</v>
      </c>
      <c r="M443" s="18">
        <v>20901</v>
      </c>
      <c r="O443" s="18">
        <v>10514</v>
      </c>
      <c r="Q443" s="18">
        <v>0</v>
      </c>
      <c r="R443" s="32"/>
    </row>
    <row r="444" spans="1:18" s="18" customFormat="1" ht="13.5" customHeight="1">
      <c r="A444" s="18" t="s">
        <v>125</v>
      </c>
      <c r="B444" s="19" t="s">
        <v>15</v>
      </c>
      <c r="C444" s="18">
        <v>0</v>
      </c>
      <c r="E444" s="18">
        <v>0</v>
      </c>
      <c r="G444" s="18">
        <v>7530</v>
      </c>
      <c r="I444" s="18">
        <v>1500</v>
      </c>
      <c r="K444" s="18">
        <f t="shared" si="7"/>
        <v>9030</v>
      </c>
      <c r="M444" s="18">
        <v>4500</v>
      </c>
      <c r="O444" s="18">
        <v>4530</v>
      </c>
      <c r="Q444" s="18">
        <v>0</v>
      </c>
      <c r="R444" s="32"/>
    </row>
    <row r="445" spans="1:18" s="18" customFormat="1" ht="13.5" customHeight="1">
      <c r="A445" s="18" t="s">
        <v>126</v>
      </c>
      <c r="B445" s="19" t="s">
        <v>15</v>
      </c>
      <c r="C445" s="18">
        <v>0</v>
      </c>
      <c r="E445" s="18">
        <v>-435</v>
      </c>
      <c r="G445" s="18">
        <v>95917</v>
      </c>
      <c r="I445" s="18">
        <v>0</v>
      </c>
      <c r="K445" s="18">
        <f t="shared" si="7"/>
        <v>95482</v>
      </c>
      <c r="M445" s="18">
        <v>68988</v>
      </c>
      <c r="O445" s="18">
        <v>26633</v>
      </c>
      <c r="Q445" s="18">
        <v>-139</v>
      </c>
      <c r="R445" s="32"/>
    </row>
    <row r="446" spans="1:18" s="18" customFormat="1" ht="13.5" customHeight="1">
      <c r="A446" s="18" t="s">
        <v>127</v>
      </c>
      <c r="B446" s="19" t="s">
        <v>15</v>
      </c>
      <c r="C446" s="18">
        <v>0</v>
      </c>
      <c r="E446" s="18">
        <v>0</v>
      </c>
      <c r="G446" s="18">
        <v>16110</v>
      </c>
      <c r="I446" s="18">
        <v>35236</v>
      </c>
      <c r="K446" s="18">
        <f t="shared" si="7"/>
        <v>51346</v>
      </c>
      <c r="M446" s="18">
        <v>46762</v>
      </c>
      <c r="O446" s="18">
        <v>4584</v>
      </c>
      <c r="Q446" s="18">
        <v>0</v>
      </c>
      <c r="R446" s="32"/>
    </row>
    <row r="447" spans="1:18" s="18" customFormat="1" ht="13.5" customHeight="1">
      <c r="A447" s="18" t="s">
        <v>296</v>
      </c>
      <c r="B447" s="19"/>
      <c r="C447" s="18">
        <v>0</v>
      </c>
      <c r="E447" s="18">
        <v>0</v>
      </c>
      <c r="G447" s="18">
        <v>0</v>
      </c>
      <c r="I447" s="18">
        <v>2050</v>
      </c>
      <c r="K447" s="18">
        <f t="shared" si="7"/>
        <v>2050</v>
      </c>
      <c r="M447" s="18">
        <v>0</v>
      </c>
      <c r="O447" s="18">
        <v>2050</v>
      </c>
      <c r="Q447" s="18">
        <v>0</v>
      </c>
      <c r="R447" s="32"/>
    </row>
    <row r="448" spans="1:18" s="18" customFormat="1" ht="13.5" customHeight="1">
      <c r="A448" s="18" t="s">
        <v>215</v>
      </c>
      <c r="B448" s="19" t="s">
        <v>15</v>
      </c>
      <c r="C448" s="18">
        <v>0</v>
      </c>
      <c r="E448" s="18">
        <v>0</v>
      </c>
      <c r="G448" s="18">
        <v>269</v>
      </c>
      <c r="I448" s="18">
        <v>4735</v>
      </c>
      <c r="K448" s="18">
        <f t="shared" si="7"/>
        <v>5004</v>
      </c>
      <c r="M448" s="18">
        <v>3180</v>
      </c>
      <c r="O448" s="18">
        <v>1824</v>
      </c>
      <c r="Q448" s="18">
        <v>0</v>
      </c>
      <c r="R448" s="32"/>
    </row>
    <row r="449" spans="1:18" s="18" customFormat="1" ht="13.5" customHeight="1">
      <c r="A449" s="18" t="s">
        <v>128</v>
      </c>
      <c r="B449" s="19" t="s">
        <v>15</v>
      </c>
      <c r="C449" s="18">
        <v>0</v>
      </c>
      <c r="E449" s="18">
        <v>0</v>
      </c>
      <c r="G449" s="18">
        <v>34362</v>
      </c>
      <c r="I449" s="18">
        <v>170</v>
      </c>
      <c r="K449" s="18">
        <f t="shared" si="7"/>
        <v>34532</v>
      </c>
      <c r="M449" s="18">
        <v>3496</v>
      </c>
      <c r="O449" s="18">
        <v>31036</v>
      </c>
      <c r="Q449" s="18">
        <v>0</v>
      </c>
      <c r="R449" s="32"/>
    </row>
    <row r="450" spans="1:18" s="18" customFormat="1" ht="13.5" customHeight="1">
      <c r="A450" s="18" t="s">
        <v>147</v>
      </c>
      <c r="B450" s="19"/>
      <c r="C450" s="18">
        <v>0</v>
      </c>
      <c r="E450" s="18">
        <v>0</v>
      </c>
      <c r="G450" s="18">
        <v>58852</v>
      </c>
      <c r="I450" s="18">
        <v>1166</v>
      </c>
      <c r="K450" s="18">
        <f t="shared" si="7"/>
        <v>60018</v>
      </c>
      <c r="M450" s="18">
        <v>38236</v>
      </c>
      <c r="O450" s="18">
        <v>21782</v>
      </c>
      <c r="Q450" s="18">
        <v>0</v>
      </c>
      <c r="R450" s="32"/>
    </row>
    <row r="451" spans="1:18" s="18" customFormat="1" ht="13.5" customHeight="1">
      <c r="A451" s="18" t="s">
        <v>129</v>
      </c>
      <c r="B451" s="19" t="s">
        <v>15</v>
      </c>
      <c r="C451" s="18">
        <v>0</v>
      </c>
      <c r="E451" s="18">
        <v>2341</v>
      </c>
      <c r="G451" s="18">
        <v>301</v>
      </c>
      <c r="I451" s="18">
        <v>0</v>
      </c>
      <c r="K451" s="18">
        <f t="shared" si="7"/>
        <v>2642</v>
      </c>
      <c r="M451" s="18">
        <v>2195</v>
      </c>
      <c r="O451" s="18">
        <v>301</v>
      </c>
      <c r="Q451" s="18">
        <v>146</v>
      </c>
      <c r="R451" s="32"/>
    </row>
    <row r="452" spans="1:18" s="18" customFormat="1" ht="13.5" customHeight="1">
      <c r="A452" s="18" t="s">
        <v>216</v>
      </c>
      <c r="B452" s="19"/>
      <c r="C452" s="18">
        <v>0</v>
      </c>
      <c r="E452" s="18">
        <v>2267</v>
      </c>
      <c r="G452" s="18">
        <v>3079</v>
      </c>
      <c r="I452" s="18">
        <v>0</v>
      </c>
      <c r="K452" s="18">
        <f t="shared" si="7"/>
        <v>5346</v>
      </c>
      <c r="M452" s="18">
        <v>4614</v>
      </c>
      <c r="O452" s="18">
        <v>590</v>
      </c>
      <c r="Q452" s="18">
        <v>142</v>
      </c>
      <c r="R452" s="32"/>
    </row>
    <row r="453" spans="1:18" s="18" customFormat="1" ht="13.5" customHeight="1">
      <c r="A453" s="18" t="s">
        <v>130</v>
      </c>
      <c r="B453" s="19" t="s">
        <v>15</v>
      </c>
      <c r="C453" s="18">
        <v>0</v>
      </c>
      <c r="E453" s="18">
        <v>0</v>
      </c>
      <c r="G453" s="18">
        <v>708</v>
      </c>
      <c r="I453" s="18">
        <v>0</v>
      </c>
      <c r="K453" s="18">
        <f t="shared" si="7"/>
        <v>708</v>
      </c>
      <c r="M453" s="18">
        <v>0</v>
      </c>
      <c r="O453" s="18">
        <v>708</v>
      </c>
      <c r="Q453" s="18">
        <v>0</v>
      </c>
      <c r="R453" s="32"/>
    </row>
    <row r="454" spans="1:18" s="18" customFormat="1" ht="13.5" customHeight="1">
      <c r="A454" s="18" t="s">
        <v>131</v>
      </c>
      <c r="B454" s="19" t="s">
        <v>15</v>
      </c>
      <c r="C454" s="18">
        <v>0</v>
      </c>
      <c r="E454" s="18">
        <v>0</v>
      </c>
      <c r="G454" s="18">
        <v>61469</v>
      </c>
      <c r="I454" s="18">
        <v>0</v>
      </c>
      <c r="K454" s="18">
        <f t="shared" si="7"/>
        <v>61469</v>
      </c>
      <c r="M454" s="18">
        <v>30972</v>
      </c>
      <c r="O454" s="18">
        <v>30497</v>
      </c>
      <c r="Q454" s="18">
        <v>0</v>
      </c>
      <c r="R454" s="32"/>
    </row>
    <row r="455" spans="1:18" s="18" customFormat="1" ht="13.5" customHeight="1">
      <c r="A455" s="18" t="s">
        <v>132</v>
      </c>
      <c r="B455" s="19" t="s">
        <v>15</v>
      </c>
      <c r="C455" s="18">
        <v>0</v>
      </c>
      <c r="E455" s="18">
        <v>4884</v>
      </c>
      <c r="G455" s="18">
        <v>0</v>
      </c>
      <c r="I455" s="18">
        <v>7259</v>
      </c>
      <c r="K455" s="18">
        <f t="shared" si="7"/>
        <v>12143</v>
      </c>
      <c r="M455" s="18">
        <v>80535</v>
      </c>
      <c r="O455" s="18">
        <v>-68697</v>
      </c>
      <c r="Q455" s="18">
        <v>305</v>
      </c>
      <c r="R455" s="32"/>
    </row>
    <row r="456" spans="1:18" s="18" customFormat="1" ht="13.5" customHeight="1">
      <c r="A456" s="18" t="s">
        <v>262</v>
      </c>
      <c r="B456" s="19"/>
      <c r="C456" s="18">
        <v>0</v>
      </c>
      <c r="E456" s="18">
        <v>0</v>
      </c>
      <c r="G456" s="18">
        <v>24648</v>
      </c>
      <c r="I456" s="18">
        <v>0</v>
      </c>
      <c r="K456" s="18">
        <f t="shared" si="7"/>
        <v>24648</v>
      </c>
      <c r="M456" s="18">
        <v>22840</v>
      </c>
      <c r="O456" s="18">
        <v>1808</v>
      </c>
      <c r="Q456" s="18">
        <v>0</v>
      </c>
      <c r="R456" s="32"/>
    </row>
    <row r="457" spans="1:18" s="18" customFormat="1" ht="13.5" customHeight="1">
      <c r="A457" s="18" t="s">
        <v>133</v>
      </c>
      <c r="B457" s="19" t="s">
        <v>15</v>
      </c>
      <c r="C457" s="18">
        <v>0</v>
      </c>
      <c r="E457" s="18">
        <v>39417</v>
      </c>
      <c r="G457" s="18">
        <v>473</v>
      </c>
      <c r="I457" s="18">
        <v>-12330</v>
      </c>
      <c r="K457" s="18">
        <f t="shared" si="7"/>
        <v>27560</v>
      </c>
      <c r="M457" s="18">
        <v>59390</v>
      </c>
      <c r="O457" s="18">
        <v>-34294</v>
      </c>
      <c r="Q457" s="18">
        <v>2464</v>
      </c>
      <c r="R457" s="32"/>
    </row>
    <row r="458" spans="1:18" s="18" customFormat="1" ht="13.5" customHeight="1">
      <c r="A458" s="18" t="s">
        <v>134</v>
      </c>
      <c r="B458" s="19" t="s">
        <v>15</v>
      </c>
      <c r="C458" s="18">
        <v>3750</v>
      </c>
      <c r="E458" s="18">
        <v>15407</v>
      </c>
      <c r="G458" s="18">
        <v>5500</v>
      </c>
      <c r="I458" s="18">
        <v>0</v>
      </c>
      <c r="K458" s="18">
        <f t="shared" si="7"/>
        <v>24657</v>
      </c>
      <c r="M458" s="18">
        <v>383</v>
      </c>
      <c r="O458" s="18">
        <v>20527</v>
      </c>
      <c r="Q458" s="18">
        <v>3747</v>
      </c>
      <c r="R458" s="32"/>
    </row>
    <row r="459" spans="1:18" s="18" customFormat="1" ht="13.5" customHeight="1">
      <c r="A459" s="18" t="s">
        <v>135</v>
      </c>
      <c r="B459" s="19" t="s">
        <v>15</v>
      </c>
      <c r="C459" s="17">
        <v>0</v>
      </c>
      <c r="E459" s="17">
        <v>0</v>
      </c>
      <c r="G459" s="17">
        <v>2704</v>
      </c>
      <c r="I459" s="17">
        <v>0</v>
      </c>
      <c r="K459" s="17">
        <f t="shared" si="7"/>
        <v>2704</v>
      </c>
      <c r="M459" s="17">
        <v>2704</v>
      </c>
      <c r="O459" s="17">
        <v>0</v>
      </c>
      <c r="Q459" s="17">
        <v>0</v>
      </c>
      <c r="R459" s="32"/>
    </row>
    <row r="460" spans="1:18" s="18" customFormat="1" ht="13.5" customHeight="1">
      <c r="A460" s="18" t="s">
        <v>184</v>
      </c>
      <c r="B460" s="19" t="s">
        <v>15</v>
      </c>
      <c r="C460" s="17">
        <f>SUM(C442:C459)</f>
        <v>3750</v>
      </c>
      <c r="E460" s="17">
        <f>SUM(E442:E459)</f>
        <v>63881</v>
      </c>
      <c r="G460" s="17">
        <f>SUM(G442:G459)</f>
        <v>345886</v>
      </c>
      <c r="I460" s="17">
        <f>SUM(I442:I459)</f>
        <v>41847</v>
      </c>
      <c r="K460" s="20">
        <f t="shared" si="7"/>
        <v>455364</v>
      </c>
      <c r="M460" s="17">
        <f>SUM(M442:M459)</f>
        <v>390907</v>
      </c>
      <c r="O460" s="17">
        <f>SUM(O442:O459)</f>
        <v>57792</v>
      </c>
      <c r="Q460" s="17">
        <f>SUM(Q442:Q459)</f>
        <v>6665</v>
      </c>
      <c r="R460" s="32"/>
    </row>
    <row r="461" spans="2:18" s="18" customFormat="1" ht="13.5" customHeight="1">
      <c r="B461" s="19" t="s">
        <v>15</v>
      </c>
      <c r="R461" s="32"/>
    </row>
    <row r="462" spans="1:18" s="18" customFormat="1" ht="13.5" customHeight="1">
      <c r="A462" s="18" t="s">
        <v>185</v>
      </c>
      <c r="B462" s="22" t="s">
        <v>15</v>
      </c>
      <c r="C462" s="17">
        <f>C424+C428+C433+C437+C460+C439+C426+C435</f>
        <v>7323</v>
      </c>
      <c r="D462" s="21"/>
      <c r="E462" s="17">
        <f>E424+E428+E433+E437+E460+E439+E426+E435+E420</f>
        <v>249154</v>
      </c>
      <c r="F462" s="21"/>
      <c r="G462" s="17">
        <f>G424+G428+G433+G437+G460+G439+G426+G435</f>
        <v>1189833</v>
      </c>
      <c r="H462" s="21"/>
      <c r="I462" s="17">
        <f>I424+I428+I433+I437+I460+I439+I426+I435+I420</f>
        <v>1848150</v>
      </c>
      <c r="J462" s="21"/>
      <c r="K462" s="17">
        <f t="shared" si="7"/>
        <v>3294460</v>
      </c>
      <c r="M462" s="17">
        <f>M424+M428+M433+M437+M460+M439+M426+M435+M420</f>
        <v>1198801</v>
      </c>
      <c r="N462" s="21"/>
      <c r="O462" s="17">
        <f>O424+O428+O433+O437+O460+O439+O426+O435+O420</f>
        <v>2062730</v>
      </c>
      <c r="P462" s="21"/>
      <c r="Q462" s="17">
        <f>Q424+Q428+Q433+Q437+Q460+Q439+Q426+Q435+Q420</f>
        <v>32929</v>
      </c>
      <c r="R462" s="32"/>
    </row>
    <row r="463" spans="2:18" s="18" customFormat="1" ht="13.5" customHeight="1">
      <c r="B463" s="19" t="s">
        <v>15</v>
      </c>
      <c r="R463" s="32"/>
    </row>
    <row r="464" spans="1:18" s="18" customFormat="1" ht="13.5" customHeight="1">
      <c r="A464" s="18" t="s">
        <v>229</v>
      </c>
      <c r="B464" s="19" t="s">
        <v>15</v>
      </c>
      <c r="C464" s="18" t="s">
        <v>15</v>
      </c>
      <c r="E464" s="18" t="s">
        <v>15</v>
      </c>
      <c r="G464" s="18" t="s">
        <v>15</v>
      </c>
      <c r="I464" s="18" t="s">
        <v>15</v>
      </c>
      <c r="M464" s="18" t="s">
        <v>15</v>
      </c>
      <c r="O464" s="18" t="s">
        <v>15</v>
      </c>
      <c r="Q464" s="18" t="s">
        <v>15</v>
      </c>
      <c r="R464" s="32"/>
    </row>
    <row r="465" spans="1:18" s="18" customFormat="1" ht="13.5" customHeight="1">
      <c r="A465" s="18" t="s">
        <v>136</v>
      </c>
      <c r="B465" s="19" t="s">
        <v>15</v>
      </c>
      <c r="C465" s="17">
        <v>0</v>
      </c>
      <c r="E465" s="17">
        <v>5388</v>
      </c>
      <c r="G465" s="17">
        <v>0</v>
      </c>
      <c r="I465" s="17">
        <v>0</v>
      </c>
      <c r="K465" s="17">
        <f t="shared" si="7"/>
        <v>5388</v>
      </c>
      <c r="M465" s="17">
        <v>5051</v>
      </c>
      <c r="O465" s="17">
        <v>0</v>
      </c>
      <c r="Q465" s="17">
        <v>337</v>
      </c>
      <c r="R465" s="32"/>
    </row>
    <row r="466" spans="2:18" s="18" customFormat="1" ht="13.5" customHeight="1">
      <c r="B466" s="19"/>
      <c r="C466" s="21"/>
      <c r="E466" s="21"/>
      <c r="G466" s="21"/>
      <c r="I466" s="21"/>
      <c r="K466" s="21"/>
      <c r="M466" s="21"/>
      <c r="O466" s="21"/>
      <c r="Q466" s="21"/>
      <c r="R466" s="32"/>
    </row>
    <row r="467" spans="1:18" s="18" customFormat="1" ht="13.5" customHeight="1">
      <c r="A467" s="18" t="s">
        <v>225</v>
      </c>
      <c r="B467" s="19"/>
      <c r="C467" s="37">
        <v>0</v>
      </c>
      <c r="E467" s="37">
        <v>0</v>
      </c>
      <c r="G467" s="37">
        <v>2853</v>
      </c>
      <c r="I467" s="37">
        <v>0</v>
      </c>
      <c r="K467" s="37">
        <f t="shared" si="7"/>
        <v>2853</v>
      </c>
      <c r="M467" s="37">
        <v>0</v>
      </c>
      <c r="O467" s="37">
        <v>2853</v>
      </c>
      <c r="Q467" s="37">
        <v>0</v>
      </c>
      <c r="R467" s="32"/>
    </row>
    <row r="468" spans="2:18" s="18" customFormat="1" ht="13.5" customHeight="1">
      <c r="B468" s="19" t="s">
        <v>15</v>
      </c>
      <c r="R468" s="32"/>
    </row>
    <row r="469" spans="1:18" s="18" customFormat="1" ht="13.5" customHeight="1">
      <c r="A469" s="18" t="s">
        <v>137</v>
      </c>
      <c r="B469" s="19"/>
      <c r="C469" s="17">
        <v>0</v>
      </c>
      <c r="E469" s="17">
        <v>0</v>
      </c>
      <c r="G469" s="17">
        <v>0</v>
      </c>
      <c r="I469" s="17">
        <v>211030</v>
      </c>
      <c r="K469" s="17">
        <f t="shared" si="7"/>
        <v>211030</v>
      </c>
      <c r="M469" s="17">
        <v>0</v>
      </c>
      <c r="O469" s="17">
        <v>211030</v>
      </c>
      <c r="Q469" s="17">
        <v>0</v>
      </c>
      <c r="R469" s="32"/>
    </row>
    <row r="470" spans="2:18" s="18" customFormat="1" ht="13.5" customHeight="1">
      <c r="B470" s="19"/>
      <c r="R470" s="32"/>
    </row>
    <row r="471" spans="1:18" s="18" customFormat="1" ht="13.5" customHeight="1">
      <c r="A471" s="18" t="s">
        <v>138</v>
      </c>
      <c r="B471" s="19" t="s">
        <v>15</v>
      </c>
      <c r="C471" s="17">
        <v>0</v>
      </c>
      <c r="E471" s="17">
        <v>356910</v>
      </c>
      <c r="G471" s="17">
        <v>0</v>
      </c>
      <c r="I471" s="17">
        <v>0</v>
      </c>
      <c r="K471" s="17">
        <f t="shared" si="7"/>
        <v>356910</v>
      </c>
      <c r="M471" s="17">
        <v>142745</v>
      </c>
      <c r="O471" s="17">
        <v>0</v>
      </c>
      <c r="Q471" s="17">
        <v>214165</v>
      </c>
      <c r="R471" s="32"/>
    </row>
    <row r="472" spans="2:18" s="18" customFormat="1" ht="13.5" customHeight="1">
      <c r="B472" s="19" t="s">
        <v>15</v>
      </c>
      <c r="R472" s="32"/>
    </row>
    <row r="473" spans="1:18" s="18" customFormat="1" ht="13.5" customHeight="1">
      <c r="A473" s="18" t="s">
        <v>119</v>
      </c>
      <c r="B473" s="19" t="s">
        <v>15</v>
      </c>
      <c r="C473" s="17">
        <v>0</v>
      </c>
      <c r="E473" s="17">
        <v>0</v>
      </c>
      <c r="G473" s="17">
        <v>0</v>
      </c>
      <c r="I473" s="17">
        <v>174068</v>
      </c>
      <c r="K473" s="17">
        <f t="shared" si="7"/>
        <v>174068</v>
      </c>
      <c r="M473" s="17">
        <v>109935</v>
      </c>
      <c r="O473" s="17">
        <v>64133</v>
      </c>
      <c r="Q473" s="17">
        <v>0</v>
      </c>
      <c r="R473" s="32"/>
    </row>
    <row r="474" spans="2:18" s="18" customFormat="1" ht="13.5" customHeight="1">
      <c r="B474" s="19" t="s">
        <v>15</v>
      </c>
      <c r="R474" s="32"/>
    </row>
    <row r="475" spans="1:18" s="18" customFormat="1" ht="13.5" customHeight="1">
      <c r="A475" s="18" t="s">
        <v>243</v>
      </c>
      <c r="B475" s="19" t="s">
        <v>15</v>
      </c>
      <c r="C475" s="17">
        <v>0</v>
      </c>
      <c r="E475" s="17">
        <v>13227</v>
      </c>
      <c r="G475" s="17">
        <v>0</v>
      </c>
      <c r="I475" s="17">
        <v>306</v>
      </c>
      <c r="K475" s="17">
        <f t="shared" si="7"/>
        <v>13533</v>
      </c>
      <c r="M475" s="17">
        <v>12400</v>
      </c>
      <c r="O475" s="17">
        <v>306</v>
      </c>
      <c r="Q475" s="17">
        <v>827</v>
      </c>
      <c r="R475" s="32"/>
    </row>
    <row r="476" spans="2:18" s="18" customFormat="1" ht="13.5" customHeight="1">
      <c r="B476" s="19" t="s">
        <v>15</v>
      </c>
      <c r="R476" s="32"/>
    </row>
    <row r="477" spans="1:18" s="18" customFormat="1" ht="13.5" customHeight="1">
      <c r="A477" s="18" t="s">
        <v>283</v>
      </c>
      <c r="B477" s="19" t="s">
        <v>15</v>
      </c>
      <c r="C477" s="17">
        <v>0</v>
      </c>
      <c r="E477" s="17">
        <v>0</v>
      </c>
      <c r="G477" s="17">
        <v>0</v>
      </c>
      <c r="I477" s="17">
        <v>628336</v>
      </c>
      <c r="K477" s="17">
        <f t="shared" si="7"/>
        <v>628336</v>
      </c>
      <c r="M477" s="17">
        <v>390811</v>
      </c>
      <c r="O477" s="17">
        <v>237525</v>
      </c>
      <c r="Q477" s="17">
        <v>0</v>
      </c>
      <c r="R477" s="32"/>
    </row>
    <row r="478" spans="2:18" s="18" customFormat="1" ht="13.5" customHeight="1">
      <c r="B478" s="19"/>
      <c r="C478" s="21"/>
      <c r="E478" s="21"/>
      <c r="G478" s="21"/>
      <c r="I478" s="21"/>
      <c r="M478" s="21"/>
      <c r="O478" s="21"/>
      <c r="Q478" s="21"/>
      <c r="R478" s="32"/>
    </row>
    <row r="479" spans="1:18" s="18" customFormat="1" ht="13.5" customHeight="1">
      <c r="A479" s="18" t="s">
        <v>139</v>
      </c>
      <c r="B479" s="19" t="s">
        <v>15</v>
      </c>
      <c r="C479" s="17">
        <v>0</v>
      </c>
      <c r="E479" s="17">
        <v>5282</v>
      </c>
      <c r="G479" s="17">
        <v>0</v>
      </c>
      <c r="I479" s="17">
        <v>0</v>
      </c>
      <c r="K479" s="17">
        <f t="shared" si="7"/>
        <v>5282</v>
      </c>
      <c r="M479" s="17">
        <v>4952</v>
      </c>
      <c r="O479" s="17">
        <v>0</v>
      </c>
      <c r="Q479" s="17">
        <v>330</v>
      </c>
      <c r="R479" s="32"/>
    </row>
    <row r="480" spans="2:18" s="18" customFormat="1" ht="13.5" customHeight="1">
      <c r="B480" s="19" t="s">
        <v>15</v>
      </c>
      <c r="R480" s="32"/>
    </row>
    <row r="481" spans="1:18" s="18" customFormat="1" ht="13.5" customHeight="1">
      <c r="A481" s="18" t="s">
        <v>30</v>
      </c>
      <c r="B481" s="19" t="s">
        <v>15</v>
      </c>
      <c r="R481" s="32"/>
    </row>
    <row r="482" spans="1:18" s="18" customFormat="1" ht="13.5" customHeight="1">
      <c r="A482" s="18" t="s">
        <v>140</v>
      </c>
      <c r="B482" s="19" t="s">
        <v>15</v>
      </c>
      <c r="C482" s="17">
        <v>0</v>
      </c>
      <c r="E482" s="17">
        <v>47417</v>
      </c>
      <c r="G482" s="17">
        <v>6624</v>
      </c>
      <c r="I482" s="17">
        <v>0</v>
      </c>
      <c r="K482" s="17">
        <f aca="true" t="shared" si="8" ref="K482:K539">IF(SUM(C482:I482)=SUM(M482:Q482),SUM(C482:I482),SUM(M482:Q482)-SUM(C482:I482))</f>
        <v>54041</v>
      </c>
      <c r="M482" s="17">
        <v>44713</v>
      </c>
      <c r="O482" s="17">
        <v>9328</v>
      </c>
      <c r="Q482" s="17">
        <v>0</v>
      </c>
      <c r="R482" s="32"/>
    </row>
    <row r="483" spans="2:18" s="18" customFormat="1" ht="13.5" customHeight="1">
      <c r="B483" s="19" t="s">
        <v>15</v>
      </c>
      <c r="R483" s="32"/>
    </row>
    <row r="484" spans="1:18" s="18" customFormat="1" ht="13.5" customHeight="1">
      <c r="A484" s="18" t="s">
        <v>31</v>
      </c>
      <c r="B484" s="19" t="s">
        <v>15</v>
      </c>
      <c r="C484" s="18" t="s">
        <v>15</v>
      </c>
      <c r="E484" s="18" t="s">
        <v>15</v>
      </c>
      <c r="G484" s="18" t="s">
        <v>15</v>
      </c>
      <c r="I484" s="18" t="s">
        <v>15</v>
      </c>
      <c r="M484" s="18" t="s">
        <v>15</v>
      </c>
      <c r="O484" s="18" t="s">
        <v>15</v>
      </c>
      <c r="Q484" s="18" t="s">
        <v>15</v>
      </c>
      <c r="R484" s="32"/>
    </row>
    <row r="485" spans="1:18" s="18" customFormat="1" ht="13.5" customHeight="1">
      <c r="A485" s="18" t="s">
        <v>271</v>
      </c>
      <c r="B485" s="19" t="s">
        <v>15</v>
      </c>
      <c r="C485" s="18">
        <v>0</v>
      </c>
      <c r="E485" s="18">
        <v>0</v>
      </c>
      <c r="G485" s="18">
        <v>10025</v>
      </c>
      <c r="I485" s="18">
        <v>161552</v>
      </c>
      <c r="K485" s="18">
        <f t="shared" si="8"/>
        <v>171577</v>
      </c>
      <c r="M485" s="18">
        <v>79310</v>
      </c>
      <c r="O485" s="18">
        <v>92267</v>
      </c>
      <c r="Q485" s="18">
        <v>0</v>
      </c>
      <c r="R485" s="32"/>
    </row>
    <row r="486" spans="1:18" s="18" customFormat="1" ht="13.5" customHeight="1">
      <c r="A486" s="18" t="s">
        <v>141</v>
      </c>
      <c r="B486" s="19" t="s">
        <v>15</v>
      </c>
      <c r="C486" s="18">
        <v>0</v>
      </c>
      <c r="E486" s="18">
        <v>0</v>
      </c>
      <c r="G486" s="18">
        <v>0</v>
      </c>
      <c r="I486" s="18">
        <v>71373</v>
      </c>
      <c r="K486" s="18">
        <f t="shared" si="8"/>
        <v>71373</v>
      </c>
      <c r="M486" s="18">
        <v>20486</v>
      </c>
      <c r="O486" s="18">
        <v>50887</v>
      </c>
      <c r="Q486" s="18">
        <v>0</v>
      </c>
      <c r="R486" s="32"/>
    </row>
    <row r="487" spans="1:18" s="18" customFormat="1" ht="13.5" customHeight="1">
      <c r="A487" s="18" t="s">
        <v>284</v>
      </c>
      <c r="B487" s="19"/>
      <c r="C487" s="18">
        <v>0</v>
      </c>
      <c r="E487" s="18">
        <v>0</v>
      </c>
      <c r="G487" s="18">
        <v>0</v>
      </c>
      <c r="I487" s="18">
        <v>235</v>
      </c>
      <c r="K487" s="18">
        <f t="shared" si="8"/>
        <v>235</v>
      </c>
      <c r="M487" s="18">
        <v>0</v>
      </c>
      <c r="O487" s="18">
        <v>235</v>
      </c>
      <c r="Q487" s="18">
        <v>0</v>
      </c>
      <c r="R487" s="32"/>
    </row>
    <row r="488" spans="1:18" s="18" customFormat="1" ht="13.5" customHeight="1">
      <c r="A488" s="18" t="s">
        <v>199</v>
      </c>
      <c r="B488" s="19" t="s">
        <v>15</v>
      </c>
      <c r="C488" s="18">
        <v>0</v>
      </c>
      <c r="E488" s="18">
        <v>0</v>
      </c>
      <c r="G488" s="18">
        <v>50072</v>
      </c>
      <c r="I488" s="18">
        <v>0</v>
      </c>
      <c r="K488" s="18">
        <f t="shared" si="8"/>
        <v>50072</v>
      </c>
      <c r="M488" s="18">
        <v>41491</v>
      </c>
      <c r="O488" s="18">
        <v>4740</v>
      </c>
      <c r="Q488" s="18">
        <v>3841</v>
      </c>
      <c r="R488" s="32"/>
    </row>
    <row r="489" spans="1:18" s="18" customFormat="1" ht="13.5" customHeight="1">
      <c r="A489" s="18" t="s">
        <v>147</v>
      </c>
      <c r="B489" s="19"/>
      <c r="C489" s="18">
        <v>0</v>
      </c>
      <c r="E489" s="18">
        <v>0</v>
      </c>
      <c r="G489" s="18">
        <v>12154</v>
      </c>
      <c r="I489" s="18">
        <v>0</v>
      </c>
      <c r="K489" s="18">
        <f t="shared" si="8"/>
        <v>12154</v>
      </c>
      <c r="M489" s="18">
        <v>0</v>
      </c>
      <c r="O489" s="18">
        <v>12154</v>
      </c>
      <c r="Q489" s="18">
        <v>0</v>
      </c>
      <c r="R489" s="32"/>
    </row>
    <row r="490" spans="1:18" s="18" customFormat="1" ht="13.5" customHeight="1">
      <c r="A490" s="18" t="s">
        <v>142</v>
      </c>
      <c r="B490" s="19" t="s">
        <v>15</v>
      </c>
      <c r="C490" s="18">
        <v>0</v>
      </c>
      <c r="E490" s="18">
        <v>0</v>
      </c>
      <c r="G490" s="18">
        <v>0</v>
      </c>
      <c r="I490" s="18">
        <v>39882</v>
      </c>
      <c r="K490" s="18">
        <f t="shared" si="8"/>
        <v>39882</v>
      </c>
      <c r="M490" s="18">
        <v>26350</v>
      </c>
      <c r="O490" s="18">
        <v>13532</v>
      </c>
      <c r="Q490" s="18">
        <v>0</v>
      </c>
      <c r="R490" s="32"/>
    </row>
    <row r="491" spans="1:18" s="18" customFormat="1" ht="13.5" customHeight="1">
      <c r="A491" s="18" t="s">
        <v>285</v>
      </c>
      <c r="B491" s="19" t="s">
        <v>15</v>
      </c>
      <c r="C491" s="18">
        <v>0</v>
      </c>
      <c r="E491" s="18">
        <v>194</v>
      </c>
      <c r="G491" s="18">
        <v>49</v>
      </c>
      <c r="I491" s="18">
        <v>0</v>
      </c>
      <c r="K491" s="18">
        <f t="shared" si="8"/>
        <v>243</v>
      </c>
      <c r="M491" s="18">
        <v>182</v>
      </c>
      <c r="O491" s="18">
        <v>49</v>
      </c>
      <c r="Q491" s="18">
        <v>12</v>
      </c>
      <c r="R491" s="32"/>
    </row>
    <row r="492" spans="1:18" s="18" customFormat="1" ht="13.5" customHeight="1">
      <c r="A492" s="18" t="s">
        <v>143</v>
      </c>
      <c r="B492" s="19" t="s">
        <v>15</v>
      </c>
      <c r="C492" s="18">
        <v>0</v>
      </c>
      <c r="E492" s="18">
        <v>48887</v>
      </c>
      <c r="G492" s="18">
        <v>47633</v>
      </c>
      <c r="I492" s="18">
        <v>693463</v>
      </c>
      <c r="K492" s="18">
        <f t="shared" si="8"/>
        <v>789983</v>
      </c>
      <c r="M492" s="18">
        <v>99432</v>
      </c>
      <c r="O492" s="18">
        <v>687495</v>
      </c>
      <c r="Q492" s="18">
        <v>3056</v>
      </c>
      <c r="R492" s="32"/>
    </row>
    <row r="493" spans="1:18" s="18" customFormat="1" ht="13.5" customHeight="1">
      <c r="A493" s="18" t="s">
        <v>244</v>
      </c>
      <c r="B493" s="19" t="s">
        <v>15</v>
      </c>
      <c r="C493" s="17">
        <v>0</v>
      </c>
      <c r="E493" s="17">
        <v>0</v>
      </c>
      <c r="G493" s="17">
        <v>0</v>
      </c>
      <c r="I493" s="17">
        <v>2027962</v>
      </c>
      <c r="K493" s="17">
        <f t="shared" si="8"/>
        <v>2027962</v>
      </c>
      <c r="M493" s="17">
        <v>1193023</v>
      </c>
      <c r="O493" s="17">
        <v>834939</v>
      </c>
      <c r="Q493" s="17">
        <v>0</v>
      </c>
      <c r="R493" s="32"/>
    </row>
    <row r="494" spans="1:18" s="18" customFormat="1" ht="13.5" customHeight="1">
      <c r="A494" s="18" t="s">
        <v>194</v>
      </c>
      <c r="B494" s="19" t="s">
        <v>15</v>
      </c>
      <c r="C494" s="17">
        <f>SUM(C485:C493)</f>
        <v>0</v>
      </c>
      <c r="E494" s="17">
        <f>SUM(E485:E493)</f>
        <v>49081</v>
      </c>
      <c r="G494" s="17">
        <f>SUM(G485:G493)</f>
        <v>119933</v>
      </c>
      <c r="I494" s="17">
        <f>SUM(I485:I493)</f>
        <v>2994467</v>
      </c>
      <c r="K494" s="20">
        <f t="shared" si="8"/>
        <v>3163481</v>
      </c>
      <c r="M494" s="17">
        <f>SUM(M485:M493)</f>
        <v>1460274</v>
      </c>
      <c r="O494" s="17">
        <f>SUM(O485:O493)</f>
        <v>1696298</v>
      </c>
      <c r="Q494" s="17">
        <f>SUM(Q485:Q493)</f>
        <v>6909</v>
      </c>
      <c r="R494" s="32"/>
    </row>
    <row r="495" spans="2:18" s="18" customFormat="1" ht="13.5" customHeight="1">
      <c r="B495" s="19"/>
      <c r="C495" s="21"/>
      <c r="E495" s="21"/>
      <c r="G495" s="21"/>
      <c r="I495" s="21"/>
      <c r="M495" s="21"/>
      <c r="O495" s="21"/>
      <c r="Q495" s="21"/>
      <c r="R495" s="32"/>
    </row>
    <row r="496" spans="1:18" s="18" customFormat="1" ht="13.5" customHeight="1">
      <c r="A496" s="18" t="s">
        <v>186</v>
      </c>
      <c r="B496" s="19" t="s">
        <v>15</v>
      </c>
      <c r="C496" s="17">
        <f>SUM(C494,C482,C479,C477,C475,C473,C471,C469,C465)</f>
        <v>0</v>
      </c>
      <c r="E496" s="17">
        <f>SUM(E494,E482,E479,E477,E475,E473,E471,E469,E465)</f>
        <v>477305</v>
      </c>
      <c r="G496" s="17">
        <f>SUM(G494,G482,G479,G477,G475,G473,G471,G469,G465+G467)</f>
        <v>129410</v>
      </c>
      <c r="I496" s="17">
        <f>SUM(I494,I482,I479,I477,I475,I473,I471,I469,I465)</f>
        <v>4008207</v>
      </c>
      <c r="K496" s="17">
        <f t="shared" si="8"/>
        <v>4614922</v>
      </c>
      <c r="M496" s="17">
        <f>SUM(M494,M482,M479,M477,M475,M473,M471,M469,M465)</f>
        <v>2170881</v>
      </c>
      <c r="O496" s="17">
        <f>SUM(O494,O482,O479,O477,O475,O473,O471,O469,O465+O467)</f>
        <v>2221473</v>
      </c>
      <c r="Q496" s="17">
        <f>SUM(Q494,Q482,Q479,Q477,Q475,Q473,Q471,Q469,Q465)</f>
        <v>222568</v>
      </c>
      <c r="R496" s="32"/>
    </row>
    <row r="497" spans="2:18" s="18" customFormat="1" ht="13.5" customHeight="1">
      <c r="B497" s="19" t="s">
        <v>15</v>
      </c>
      <c r="R497" s="32"/>
    </row>
    <row r="498" spans="1:18" s="18" customFormat="1" ht="13.5" customHeight="1">
      <c r="A498" s="18" t="s">
        <v>230</v>
      </c>
      <c r="B498" s="19" t="s">
        <v>15</v>
      </c>
      <c r="C498" s="18" t="s">
        <v>15</v>
      </c>
      <c r="E498" s="18" t="s">
        <v>15</v>
      </c>
      <c r="G498" s="18" t="s">
        <v>15</v>
      </c>
      <c r="I498" s="18" t="s">
        <v>15</v>
      </c>
      <c r="M498" s="18" t="s">
        <v>15</v>
      </c>
      <c r="O498" s="18" t="s">
        <v>15</v>
      </c>
      <c r="Q498" s="18" t="s">
        <v>15</v>
      </c>
      <c r="R498" s="32"/>
    </row>
    <row r="499" spans="1:18" s="18" customFormat="1" ht="13.5" customHeight="1">
      <c r="A499" s="18" t="s">
        <v>32</v>
      </c>
      <c r="B499" s="19" t="s">
        <v>15</v>
      </c>
      <c r="E499" s="18" t="s">
        <v>15</v>
      </c>
      <c r="G499" s="18" t="s">
        <v>15</v>
      </c>
      <c r="I499" s="18" t="s">
        <v>15</v>
      </c>
      <c r="M499" s="18" t="s">
        <v>15</v>
      </c>
      <c r="O499" s="18" t="s">
        <v>15</v>
      </c>
      <c r="Q499" s="18" t="s">
        <v>15</v>
      </c>
      <c r="R499" s="32"/>
    </row>
    <row r="500" spans="1:18" s="18" customFormat="1" ht="13.5" customHeight="1">
      <c r="A500" s="18" t="s">
        <v>144</v>
      </c>
      <c r="B500" s="19" t="s">
        <v>15</v>
      </c>
      <c r="C500" s="18">
        <v>0</v>
      </c>
      <c r="E500" s="18">
        <v>0</v>
      </c>
      <c r="G500" s="18">
        <v>78681</v>
      </c>
      <c r="I500" s="18">
        <v>0</v>
      </c>
      <c r="K500" s="18">
        <f t="shared" si="8"/>
        <v>78681</v>
      </c>
      <c r="M500" s="18">
        <v>45576</v>
      </c>
      <c r="O500" s="18">
        <v>33105</v>
      </c>
      <c r="Q500" s="18">
        <v>0</v>
      </c>
      <c r="R500" s="32"/>
    </row>
    <row r="501" spans="1:18" s="18" customFormat="1" ht="13.5" customHeight="1">
      <c r="A501" s="18" t="s">
        <v>272</v>
      </c>
      <c r="B501" s="19" t="s">
        <v>15</v>
      </c>
      <c r="C501" s="18">
        <v>0</v>
      </c>
      <c r="E501" s="18">
        <v>3942</v>
      </c>
      <c r="G501" s="18">
        <v>53396</v>
      </c>
      <c r="I501" s="18">
        <v>232139</v>
      </c>
      <c r="K501" s="18">
        <f t="shared" si="8"/>
        <v>289477</v>
      </c>
      <c r="M501" s="18">
        <v>101675</v>
      </c>
      <c r="O501" s="18">
        <v>187557</v>
      </c>
      <c r="Q501" s="18">
        <v>245</v>
      </c>
      <c r="R501" s="32"/>
    </row>
    <row r="502" spans="1:18" s="18" customFormat="1" ht="13.5" customHeight="1">
      <c r="A502" s="18" t="s">
        <v>297</v>
      </c>
      <c r="B502" s="19" t="s">
        <v>15</v>
      </c>
      <c r="C502" s="18">
        <v>0</v>
      </c>
      <c r="E502" s="18">
        <v>0</v>
      </c>
      <c r="G502" s="18">
        <v>123</v>
      </c>
      <c r="I502" s="18">
        <v>22120</v>
      </c>
      <c r="K502" s="18">
        <f t="shared" si="8"/>
        <v>22243</v>
      </c>
      <c r="M502" s="18">
        <v>21148</v>
      </c>
      <c r="O502" s="18">
        <v>1095</v>
      </c>
      <c r="Q502" s="18">
        <v>0</v>
      </c>
      <c r="R502" s="32"/>
    </row>
    <row r="503" spans="1:18" s="18" customFormat="1" ht="13.5" customHeight="1">
      <c r="A503" s="18" t="s">
        <v>298</v>
      </c>
      <c r="B503" s="19"/>
      <c r="C503" s="18">
        <v>0</v>
      </c>
      <c r="E503" s="18">
        <v>2669</v>
      </c>
      <c r="G503" s="18">
        <v>0</v>
      </c>
      <c r="I503" s="18">
        <v>1544</v>
      </c>
      <c r="K503" s="18">
        <f t="shared" si="8"/>
        <v>4213</v>
      </c>
      <c r="M503" s="18">
        <v>2502</v>
      </c>
      <c r="O503" s="18">
        <v>1544</v>
      </c>
      <c r="Q503" s="18">
        <v>167</v>
      </c>
      <c r="R503" s="32"/>
    </row>
    <row r="504" spans="1:18" s="18" customFormat="1" ht="13.5" customHeight="1">
      <c r="A504" s="18" t="s">
        <v>273</v>
      </c>
      <c r="B504" s="19" t="s">
        <v>15</v>
      </c>
      <c r="C504" s="18">
        <v>0</v>
      </c>
      <c r="E504" s="18">
        <v>12901</v>
      </c>
      <c r="G504" s="18">
        <v>0</v>
      </c>
      <c r="I504" s="18">
        <v>433043</v>
      </c>
      <c r="K504" s="18">
        <f t="shared" si="8"/>
        <v>445944</v>
      </c>
      <c r="M504" s="18">
        <v>276439</v>
      </c>
      <c r="O504" s="18">
        <v>168700</v>
      </c>
      <c r="Q504" s="18">
        <v>805</v>
      </c>
      <c r="R504" s="32"/>
    </row>
    <row r="505" spans="1:18" s="18" customFormat="1" ht="13.5" customHeight="1">
      <c r="A505" s="18" t="s">
        <v>299</v>
      </c>
      <c r="B505" s="19" t="s">
        <v>15</v>
      </c>
      <c r="C505" s="18">
        <v>0</v>
      </c>
      <c r="E505" s="18">
        <v>3541</v>
      </c>
      <c r="G505" s="18">
        <v>0</v>
      </c>
      <c r="I505" s="18">
        <v>1585961</v>
      </c>
      <c r="K505" s="18">
        <f t="shared" si="8"/>
        <v>1589502</v>
      </c>
      <c r="M505" s="18">
        <v>1311441</v>
      </c>
      <c r="O505" s="18">
        <v>277840</v>
      </c>
      <c r="Q505" s="18">
        <v>221</v>
      </c>
      <c r="R505" s="32"/>
    </row>
    <row r="506" spans="1:18" s="18" customFormat="1" ht="13.5" customHeight="1">
      <c r="A506" s="18" t="s">
        <v>271</v>
      </c>
      <c r="B506" s="19" t="s">
        <v>15</v>
      </c>
      <c r="C506" s="17">
        <v>0</v>
      </c>
      <c r="E506" s="17">
        <v>0</v>
      </c>
      <c r="G506" s="17">
        <v>0</v>
      </c>
      <c r="I506" s="17">
        <v>934</v>
      </c>
      <c r="K506" s="17">
        <f t="shared" si="8"/>
        <v>934</v>
      </c>
      <c r="M506" s="17">
        <v>0</v>
      </c>
      <c r="O506" s="17">
        <v>934</v>
      </c>
      <c r="Q506" s="17">
        <v>0</v>
      </c>
      <c r="R506" s="32"/>
    </row>
    <row r="507" spans="1:18" s="18" customFormat="1" ht="13.5" customHeight="1">
      <c r="A507" s="18" t="s">
        <v>187</v>
      </c>
      <c r="B507" s="19" t="s">
        <v>15</v>
      </c>
      <c r="C507" s="17">
        <f>SUM(C500:C506)</f>
        <v>0</v>
      </c>
      <c r="E507" s="17">
        <f>SUM(E500:E506)</f>
        <v>23053</v>
      </c>
      <c r="G507" s="17">
        <f>SUM(G500:G506)</f>
        <v>132200</v>
      </c>
      <c r="I507" s="17">
        <f>SUM(I500:I506)</f>
        <v>2275741</v>
      </c>
      <c r="K507" s="20">
        <f t="shared" si="8"/>
        <v>2430994</v>
      </c>
      <c r="M507" s="17">
        <f>SUM(M500:M506)</f>
        <v>1758781</v>
      </c>
      <c r="O507" s="17">
        <f>SUM(O500:O506)</f>
        <v>670775</v>
      </c>
      <c r="Q507" s="17">
        <f>SUM(Q500:Q506)</f>
        <v>1438</v>
      </c>
      <c r="R507" s="32"/>
    </row>
    <row r="508" spans="2:18" s="18" customFormat="1" ht="13.5" customHeight="1">
      <c r="B508" s="19" t="s">
        <v>15</v>
      </c>
      <c r="R508" s="32"/>
    </row>
    <row r="509" spans="1:18" s="18" customFormat="1" ht="13.5" customHeight="1">
      <c r="A509" s="18" t="s">
        <v>33</v>
      </c>
      <c r="B509" s="19" t="s">
        <v>15</v>
      </c>
      <c r="R509" s="32"/>
    </row>
    <row r="510" spans="1:18" s="18" customFormat="1" ht="13.5" customHeight="1">
      <c r="A510" s="18" t="s">
        <v>145</v>
      </c>
      <c r="B510" s="19" t="s">
        <v>15</v>
      </c>
      <c r="C510" s="27">
        <v>0</v>
      </c>
      <c r="D510" s="27"/>
      <c r="E510" s="27">
        <v>5082</v>
      </c>
      <c r="F510" s="27"/>
      <c r="G510" s="27">
        <v>0</v>
      </c>
      <c r="H510" s="27"/>
      <c r="I510" s="27">
        <v>530030</v>
      </c>
      <c r="J510" s="27"/>
      <c r="K510" s="18">
        <f t="shared" si="8"/>
        <v>535112</v>
      </c>
      <c r="L510" s="27"/>
      <c r="M510" s="27">
        <v>403962</v>
      </c>
      <c r="N510" s="27"/>
      <c r="O510" s="27">
        <v>130833</v>
      </c>
      <c r="P510" s="27"/>
      <c r="Q510" s="27">
        <v>317</v>
      </c>
      <c r="R510" s="32"/>
    </row>
    <row r="511" spans="1:18" s="18" customFormat="1" ht="13.5" customHeight="1">
      <c r="A511" s="18" t="s">
        <v>286</v>
      </c>
      <c r="B511" s="19" t="s">
        <v>15</v>
      </c>
      <c r="C511" s="17">
        <v>0</v>
      </c>
      <c r="E511" s="17">
        <v>0</v>
      </c>
      <c r="G511" s="17">
        <v>0</v>
      </c>
      <c r="I511" s="17">
        <v>1877</v>
      </c>
      <c r="K511" s="17">
        <f t="shared" si="8"/>
        <v>1877</v>
      </c>
      <c r="M511" s="17">
        <v>0</v>
      </c>
      <c r="O511" s="17">
        <v>1877</v>
      </c>
      <c r="Q511" s="17">
        <v>0</v>
      </c>
      <c r="R511" s="32"/>
    </row>
    <row r="512" spans="1:18" s="18" customFormat="1" ht="13.5" customHeight="1">
      <c r="A512" s="18" t="s">
        <v>188</v>
      </c>
      <c r="B512" s="19" t="s">
        <v>15</v>
      </c>
      <c r="C512" s="17">
        <f>SUM(C510:C511)</f>
        <v>0</v>
      </c>
      <c r="E512" s="17">
        <f>SUM(E510:E511)</f>
        <v>5082</v>
      </c>
      <c r="G512" s="17">
        <f>SUM(G510:G511)</f>
        <v>0</v>
      </c>
      <c r="I512" s="17">
        <f>SUM(I510:I511)</f>
        <v>531907</v>
      </c>
      <c r="K512" s="20">
        <f t="shared" si="8"/>
        <v>536989</v>
      </c>
      <c r="M512" s="17">
        <f>SUM(M510:M511)</f>
        <v>403962</v>
      </c>
      <c r="O512" s="17">
        <f>SUM(O510:O511)</f>
        <v>132710</v>
      </c>
      <c r="Q512" s="17">
        <f>SUM(Q510:Q511)</f>
        <v>317</v>
      </c>
      <c r="R512" s="32"/>
    </row>
    <row r="513" spans="2:18" s="18" customFormat="1" ht="13.5" customHeight="1">
      <c r="B513" s="19" t="s">
        <v>15</v>
      </c>
      <c r="R513" s="32"/>
    </row>
    <row r="514" spans="1:18" s="18" customFormat="1" ht="13.5" customHeight="1">
      <c r="A514" s="18" t="s">
        <v>34</v>
      </c>
      <c r="B514" s="19" t="s">
        <v>15</v>
      </c>
      <c r="C514" s="18" t="s">
        <v>15</v>
      </c>
      <c r="E514" s="18" t="s">
        <v>15</v>
      </c>
      <c r="G514" s="18" t="s">
        <v>15</v>
      </c>
      <c r="I514" s="18" t="s">
        <v>15</v>
      </c>
      <c r="M514" s="18" t="s">
        <v>15</v>
      </c>
      <c r="O514" s="18" t="s">
        <v>15</v>
      </c>
      <c r="Q514" s="18" t="s">
        <v>15</v>
      </c>
      <c r="R514" s="32"/>
    </row>
    <row r="515" spans="1:18" s="18" customFormat="1" ht="13.5" customHeight="1">
      <c r="A515" s="18" t="s">
        <v>146</v>
      </c>
      <c r="B515" s="19" t="s">
        <v>15</v>
      </c>
      <c r="C515" s="18">
        <v>0</v>
      </c>
      <c r="E515" s="18">
        <v>4960</v>
      </c>
      <c r="G515" s="18">
        <v>0</v>
      </c>
      <c r="I515" s="18">
        <v>1765</v>
      </c>
      <c r="K515" s="21">
        <f t="shared" si="8"/>
        <v>6725</v>
      </c>
      <c r="M515" s="18">
        <v>4650</v>
      </c>
      <c r="O515" s="18">
        <v>1765</v>
      </c>
      <c r="Q515" s="18">
        <v>310</v>
      </c>
      <c r="R515" s="32"/>
    </row>
    <row r="516" spans="1:18" s="18" customFormat="1" ht="13.5" customHeight="1">
      <c r="A516" s="18" t="s">
        <v>300</v>
      </c>
      <c r="B516" s="19"/>
      <c r="C516" s="18">
        <v>0</v>
      </c>
      <c r="E516" s="18">
        <v>515</v>
      </c>
      <c r="G516" s="18">
        <v>0</v>
      </c>
      <c r="I516" s="18">
        <v>0</v>
      </c>
      <c r="K516" s="21">
        <f t="shared" si="8"/>
        <v>515</v>
      </c>
      <c r="M516" s="18">
        <v>483</v>
      </c>
      <c r="O516" s="18">
        <v>0</v>
      </c>
      <c r="Q516" s="18">
        <v>32</v>
      </c>
      <c r="R516" s="32"/>
    </row>
    <row r="517" spans="1:18" s="18" customFormat="1" ht="13.5" customHeight="1">
      <c r="A517" s="18" t="s">
        <v>301</v>
      </c>
      <c r="B517" s="19"/>
      <c r="E517" s="18">
        <v>818</v>
      </c>
      <c r="G517" s="18">
        <v>0</v>
      </c>
      <c r="I517" s="18">
        <v>0</v>
      </c>
      <c r="K517" s="21">
        <f t="shared" si="8"/>
        <v>818</v>
      </c>
      <c r="M517" s="18">
        <v>767</v>
      </c>
      <c r="O517" s="18">
        <v>0</v>
      </c>
      <c r="Q517" s="18">
        <v>51</v>
      </c>
      <c r="R517" s="32"/>
    </row>
    <row r="518" spans="1:18" s="18" customFormat="1" ht="13.5" customHeight="1">
      <c r="A518" s="18" t="s">
        <v>232</v>
      </c>
      <c r="B518" s="19" t="s">
        <v>15</v>
      </c>
      <c r="C518" s="20">
        <f>SUM(C515:C517)</f>
        <v>0</v>
      </c>
      <c r="E518" s="20">
        <f>SUM(E515:E517)</f>
        <v>6293</v>
      </c>
      <c r="G518" s="20">
        <f>SUM(G515:G517)</f>
        <v>0</v>
      </c>
      <c r="I518" s="20">
        <f>SUM(I515:I517)</f>
        <v>1765</v>
      </c>
      <c r="K518" s="20">
        <f t="shared" si="8"/>
        <v>8058</v>
      </c>
      <c r="M518" s="20">
        <f>SUM(M515:M517)</f>
        <v>5900</v>
      </c>
      <c r="O518" s="20">
        <f>SUM(O515:O517)</f>
        <v>1765</v>
      </c>
      <c r="Q518" s="20">
        <f>SUM(Q515:Q517)</f>
        <v>393</v>
      </c>
      <c r="R518" s="32"/>
    </row>
    <row r="519" spans="2:18" s="18" customFormat="1" ht="13.5" customHeight="1">
      <c r="B519" s="19"/>
      <c r="C519" s="21"/>
      <c r="E519" s="21"/>
      <c r="G519" s="21"/>
      <c r="I519" s="21"/>
      <c r="M519" s="21"/>
      <c r="O519" s="21"/>
      <c r="Q519" s="21"/>
      <c r="R519" s="32"/>
    </row>
    <row r="520" spans="1:18" s="18" customFormat="1" ht="13.5" customHeight="1">
      <c r="A520" s="18" t="s">
        <v>321</v>
      </c>
      <c r="B520" s="19" t="s">
        <v>15</v>
      </c>
      <c r="R520" s="32"/>
    </row>
    <row r="521" spans="1:18" s="18" customFormat="1" ht="13.5" customHeight="1">
      <c r="A521" s="18" t="s">
        <v>287</v>
      </c>
      <c r="B521" s="19" t="s">
        <v>15</v>
      </c>
      <c r="C521" s="17">
        <v>0</v>
      </c>
      <c r="E521" s="17">
        <v>4057</v>
      </c>
      <c r="G521" s="17">
        <v>0</v>
      </c>
      <c r="I521" s="17">
        <v>0</v>
      </c>
      <c r="K521" s="17">
        <f t="shared" si="8"/>
        <v>4057</v>
      </c>
      <c r="M521" s="17">
        <v>3804</v>
      </c>
      <c r="O521" s="17">
        <v>0</v>
      </c>
      <c r="Q521" s="17">
        <v>253</v>
      </c>
      <c r="R521" s="32"/>
    </row>
    <row r="522" spans="2:18" s="18" customFormat="1" ht="13.5" customHeight="1">
      <c r="B522" s="19" t="s">
        <v>15</v>
      </c>
      <c r="R522" s="32"/>
    </row>
    <row r="523" spans="1:18" s="18" customFormat="1" ht="13.5" customHeight="1">
      <c r="A523" s="18" t="s">
        <v>35</v>
      </c>
      <c r="B523" s="19" t="s">
        <v>15</v>
      </c>
      <c r="R523" s="32"/>
    </row>
    <row r="524" spans="1:18" s="18" customFormat="1" ht="13.5" customHeight="1">
      <c r="A524" s="18" t="s">
        <v>245</v>
      </c>
      <c r="B524" s="19"/>
      <c r="C524" s="18">
        <v>0</v>
      </c>
      <c r="E524" s="18">
        <v>149</v>
      </c>
      <c r="G524" s="18">
        <v>0</v>
      </c>
      <c r="I524" s="18">
        <v>0</v>
      </c>
      <c r="K524" s="18">
        <f t="shared" si="8"/>
        <v>149</v>
      </c>
      <c r="M524" s="18">
        <v>140</v>
      </c>
      <c r="O524" s="18">
        <v>0</v>
      </c>
      <c r="Q524" s="18">
        <v>9</v>
      </c>
      <c r="R524" s="32"/>
    </row>
    <row r="525" spans="1:18" s="18" customFormat="1" ht="13.5" customHeight="1">
      <c r="A525" s="18" t="s">
        <v>147</v>
      </c>
      <c r="B525" s="19" t="s">
        <v>15</v>
      </c>
      <c r="C525" s="21">
        <v>0</v>
      </c>
      <c r="E525" s="21">
        <v>0</v>
      </c>
      <c r="G525" s="21">
        <v>76643</v>
      </c>
      <c r="I525" s="21">
        <v>0</v>
      </c>
      <c r="K525" s="18">
        <f t="shared" si="8"/>
        <v>76643</v>
      </c>
      <c r="M525" s="21">
        <v>49165</v>
      </c>
      <c r="O525" s="21">
        <v>27478</v>
      </c>
      <c r="Q525" s="21">
        <v>0</v>
      </c>
      <c r="R525" s="32"/>
    </row>
    <row r="526" spans="1:18" s="18" customFormat="1" ht="13.5" customHeight="1">
      <c r="A526" s="21" t="s">
        <v>131</v>
      </c>
      <c r="B526" s="22"/>
      <c r="C526" s="21">
        <v>0</v>
      </c>
      <c r="D526" s="21"/>
      <c r="E526" s="21">
        <v>0</v>
      </c>
      <c r="F526" s="21"/>
      <c r="G526" s="21">
        <v>5497</v>
      </c>
      <c r="H526" s="21"/>
      <c r="I526" s="21">
        <v>0</v>
      </c>
      <c r="J526" s="21"/>
      <c r="K526" s="18">
        <f t="shared" si="8"/>
        <v>5497</v>
      </c>
      <c r="L526" s="21"/>
      <c r="M526" s="21">
        <v>264</v>
      </c>
      <c r="N526" s="21"/>
      <c r="O526" s="21">
        <v>5233</v>
      </c>
      <c r="P526" s="21"/>
      <c r="Q526" s="21">
        <v>0</v>
      </c>
      <c r="R526" s="32"/>
    </row>
    <row r="527" spans="1:18" s="18" customFormat="1" ht="13.5" customHeight="1">
      <c r="A527" s="21" t="s">
        <v>135</v>
      </c>
      <c r="B527" s="22"/>
      <c r="C527" s="17">
        <v>0</v>
      </c>
      <c r="D527" s="21"/>
      <c r="E527" s="17">
        <v>0</v>
      </c>
      <c r="F527" s="21"/>
      <c r="G527" s="17">
        <v>76835</v>
      </c>
      <c r="H527" s="21"/>
      <c r="I527" s="17">
        <v>0</v>
      </c>
      <c r="J527" s="21"/>
      <c r="K527" s="17">
        <f t="shared" si="8"/>
        <v>76835</v>
      </c>
      <c r="L527" s="21"/>
      <c r="M527" s="17">
        <v>74648</v>
      </c>
      <c r="N527" s="21"/>
      <c r="O527" s="17">
        <v>2187</v>
      </c>
      <c r="P527" s="21"/>
      <c r="Q527" s="17">
        <v>0</v>
      </c>
      <c r="R527" s="32"/>
    </row>
    <row r="528" spans="1:18" s="18" customFormat="1" ht="13.5" customHeight="1">
      <c r="A528" s="18" t="s">
        <v>195</v>
      </c>
      <c r="B528" s="19" t="s">
        <v>15</v>
      </c>
      <c r="C528" s="17">
        <f>SUM(C524:C527)</f>
        <v>0</v>
      </c>
      <c r="E528" s="17">
        <f>SUM(E524:E527)</f>
        <v>149</v>
      </c>
      <c r="G528" s="17">
        <f>SUM(G524:G527)</f>
        <v>158975</v>
      </c>
      <c r="I528" s="17">
        <f>SUM(I524:I527)</f>
        <v>0</v>
      </c>
      <c r="K528" s="20">
        <f t="shared" si="8"/>
        <v>159124</v>
      </c>
      <c r="M528" s="17">
        <f>SUM(M524:M527)</f>
        <v>124217</v>
      </c>
      <c r="O528" s="17">
        <f>SUM(O524:O527)</f>
        <v>34898</v>
      </c>
      <c r="Q528" s="17">
        <f>SUM(Q524:Q527)</f>
        <v>9</v>
      </c>
      <c r="R528" s="32"/>
    </row>
    <row r="529" spans="2:18" s="18" customFormat="1" ht="13.5" customHeight="1">
      <c r="B529" s="19" t="s">
        <v>15</v>
      </c>
      <c r="R529" s="32"/>
    </row>
    <row r="530" spans="1:18" s="18" customFormat="1" ht="13.5" customHeight="1">
      <c r="A530" s="18" t="s">
        <v>189</v>
      </c>
      <c r="B530" s="19" t="s">
        <v>15</v>
      </c>
      <c r="C530" s="17">
        <f>SUM(C528,C521,C518,C512,C507)</f>
        <v>0</v>
      </c>
      <c r="D530" s="21"/>
      <c r="E530" s="17">
        <f>SUM(E528,E521,E518,E512,E507)</f>
        <v>38634</v>
      </c>
      <c r="F530" s="21"/>
      <c r="G530" s="17">
        <f>SUM(G528,G521,G518,G512,G507)</f>
        <v>291175</v>
      </c>
      <c r="H530" s="21"/>
      <c r="I530" s="17">
        <f>SUM(I528,I521,I518,I512,I507)</f>
        <v>2809413</v>
      </c>
      <c r="K530" s="17">
        <f t="shared" si="8"/>
        <v>3139222</v>
      </c>
      <c r="M530" s="17">
        <f>SUM(M528,M521,M518,M512,M507)</f>
        <v>2296664</v>
      </c>
      <c r="N530" s="21"/>
      <c r="O530" s="17">
        <f>SUM(O528,O521,O518,O512,O507)</f>
        <v>840148</v>
      </c>
      <c r="P530" s="21"/>
      <c r="Q530" s="17">
        <f>SUM(Q528,Q521,Q518,Q512,Q507)</f>
        <v>2410</v>
      </c>
      <c r="R530" s="32"/>
    </row>
    <row r="531" spans="2:18" s="18" customFormat="1" ht="13.5" customHeight="1">
      <c r="B531" s="19" t="s">
        <v>15</v>
      </c>
      <c r="R531" s="32"/>
    </row>
    <row r="532" spans="1:18" s="18" customFormat="1" ht="13.5" customHeight="1">
      <c r="A532" s="18" t="s">
        <v>217</v>
      </c>
      <c r="B532" s="19" t="s">
        <v>15</v>
      </c>
      <c r="C532" s="18" t="s">
        <v>15</v>
      </c>
      <c r="E532" s="18" t="s">
        <v>15</v>
      </c>
      <c r="G532" s="18" t="s">
        <v>15</v>
      </c>
      <c r="I532" s="18" t="s">
        <v>15</v>
      </c>
      <c r="M532" s="18" t="s">
        <v>15</v>
      </c>
      <c r="O532" s="18" t="s">
        <v>15</v>
      </c>
      <c r="Q532" s="18" t="s">
        <v>15</v>
      </c>
      <c r="R532" s="32"/>
    </row>
    <row r="533" spans="1:18" s="18" customFormat="1" ht="13.5" customHeight="1">
      <c r="A533" s="18" t="s">
        <v>148</v>
      </c>
      <c r="B533" s="19" t="s">
        <v>15</v>
      </c>
      <c r="C533" s="21">
        <v>1137121</v>
      </c>
      <c r="E533" s="21">
        <v>8290</v>
      </c>
      <c r="G533" s="21">
        <v>143167</v>
      </c>
      <c r="I533" s="21">
        <f>6767572-3</f>
        <v>6767569</v>
      </c>
      <c r="K533" s="17">
        <f t="shared" si="8"/>
        <v>8056147</v>
      </c>
      <c r="M533" s="21">
        <v>184714</v>
      </c>
      <c r="O533" s="21">
        <f>7871070-3</f>
        <v>7871067</v>
      </c>
      <c r="Q533" s="21">
        <v>366</v>
      </c>
      <c r="R533" s="32"/>
    </row>
    <row r="534" spans="1:18" s="21" customFormat="1" ht="13.5" customHeight="1">
      <c r="A534" s="18"/>
      <c r="B534" s="19"/>
      <c r="C534" s="36"/>
      <c r="D534" s="18"/>
      <c r="E534" s="36"/>
      <c r="F534" s="18"/>
      <c r="G534" s="36"/>
      <c r="H534" s="18"/>
      <c r="I534" s="36"/>
      <c r="J534" s="18"/>
      <c r="K534" s="18"/>
      <c r="L534" s="18"/>
      <c r="M534" s="36"/>
      <c r="N534" s="18"/>
      <c r="O534" s="36"/>
      <c r="P534" s="18"/>
      <c r="Q534" s="36"/>
      <c r="R534" s="33"/>
    </row>
    <row r="535" spans="1:18" s="21" customFormat="1" ht="13.5" customHeight="1">
      <c r="A535" s="18" t="s">
        <v>233</v>
      </c>
      <c r="B535" s="19"/>
      <c r="C535" s="17">
        <f>SUM(C533:C533)</f>
        <v>1137121</v>
      </c>
      <c r="D535" s="18"/>
      <c r="E535" s="17">
        <f>SUM(E533:E533)</f>
        <v>8290</v>
      </c>
      <c r="F535" s="18"/>
      <c r="G535" s="17">
        <f>SUM(G533:G533)</f>
        <v>143167</v>
      </c>
      <c r="H535" s="18"/>
      <c r="I535" s="17">
        <f>SUM(I533:I533)</f>
        <v>6767569</v>
      </c>
      <c r="J535" s="18"/>
      <c r="K535" s="17">
        <f t="shared" si="8"/>
        <v>8056147</v>
      </c>
      <c r="L535" s="18"/>
      <c r="M535" s="17">
        <f>SUM(M533:M533)</f>
        <v>184714</v>
      </c>
      <c r="N535" s="18"/>
      <c r="O535" s="17">
        <f>SUM(O533:O533)</f>
        <v>7871067</v>
      </c>
      <c r="P535" s="18"/>
      <c r="Q535" s="17">
        <f>SUM(Q533:Q533)</f>
        <v>366</v>
      </c>
      <c r="R535" s="33"/>
    </row>
    <row r="536" spans="1:18" s="21" customFormat="1" ht="13.5" customHeight="1">
      <c r="A536" s="18"/>
      <c r="B536" s="19" t="s">
        <v>15</v>
      </c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24"/>
      <c r="R536" s="33"/>
    </row>
    <row r="537" spans="1:18" s="18" customFormat="1" ht="13.5" customHeight="1">
      <c r="A537" s="18" t="s">
        <v>149</v>
      </c>
      <c r="B537" s="19" t="s">
        <v>15</v>
      </c>
      <c r="C537" s="17">
        <v>2006767</v>
      </c>
      <c r="E537" s="17">
        <v>15720764</v>
      </c>
      <c r="G537" s="17">
        <v>3028337</v>
      </c>
      <c r="I537" s="17">
        <v>422005</v>
      </c>
      <c r="K537" s="17">
        <f t="shared" si="8"/>
        <v>21177873</v>
      </c>
      <c r="M537" s="17">
        <v>0</v>
      </c>
      <c r="O537" s="17">
        <v>21069688</v>
      </c>
      <c r="Q537" s="17">
        <v>108185</v>
      </c>
      <c r="R537" s="32"/>
    </row>
    <row r="538" spans="2:18" s="18" customFormat="1" ht="13.5" customHeight="1">
      <c r="B538" s="19" t="s">
        <v>15</v>
      </c>
      <c r="R538" s="32"/>
    </row>
    <row r="539" spans="1:18" s="18" customFormat="1" ht="13.5" customHeight="1">
      <c r="A539" s="18" t="s">
        <v>294</v>
      </c>
      <c r="B539" s="19" t="s">
        <v>15</v>
      </c>
      <c r="C539" s="17">
        <f>C152+C292+C417+C462+C496+C530+C535+C537</f>
        <v>38942308</v>
      </c>
      <c r="E539" s="17">
        <f>E152+E292+E417+E462+E496+E530+E535+E537</f>
        <v>97575196</v>
      </c>
      <c r="G539" s="17">
        <f>G152+G292+G417+G462+G496+G530+G535+G537</f>
        <v>24583377</v>
      </c>
      <c r="I539" s="17">
        <f>I152+I292+I417+I462+I496+I530+I535+I537</f>
        <v>28590771</v>
      </c>
      <c r="K539" s="17">
        <f t="shared" si="8"/>
        <v>189691652</v>
      </c>
      <c r="M539" s="17">
        <f>M152+M292+M417+M462+M496+M530+M535+M537</f>
        <v>70014347</v>
      </c>
      <c r="O539" s="17">
        <f>O152+O292+O417+O462+O496+O530+O535+O537</f>
        <v>99142621</v>
      </c>
      <c r="Q539" s="17">
        <f>Q152+Q292+Q417+Q462+Q496+Q530+Q535+Q537</f>
        <v>20534684</v>
      </c>
      <c r="R539" s="32"/>
    </row>
    <row r="540" spans="2:18" s="18" customFormat="1" ht="13.5" customHeight="1">
      <c r="B540" s="19" t="s">
        <v>15</v>
      </c>
      <c r="R540" s="32"/>
    </row>
    <row r="541" spans="1:18" s="18" customFormat="1" ht="13.5" customHeight="1">
      <c r="A541" s="18" t="s">
        <v>251</v>
      </c>
      <c r="B541" s="19" t="s">
        <v>15</v>
      </c>
      <c r="R541" s="32"/>
    </row>
    <row r="542" spans="1:18" s="18" customFormat="1" ht="13.5" customHeight="1">
      <c r="A542" s="18" t="s">
        <v>252</v>
      </c>
      <c r="B542" s="19" t="s">
        <v>15</v>
      </c>
      <c r="C542" s="18" t="s">
        <v>15</v>
      </c>
      <c r="E542" s="18" t="s">
        <v>15</v>
      </c>
      <c r="G542" s="18" t="s">
        <v>15</v>
      </c>
      <c r="I542" s="18" t="s">
        <v>15</v>
      </c>
      <c r="M542" s="18" t="s">
        <v>15</v>
      </c>
      <c r="O542" s="18" t="s">
        <v>15</v>
      </c>
      <c r="Q542" s="18" t="s">
        <v>15</v>
      </c>
      <c r="R542" s="32"/>
    </row>
    <row r="543" spans="1:18" s="18" customFormat="1" ht="13.5" customHeight="1">
      <c r="A543" s="18" t="s">
        <v>218</v>
      </c>
      <c r="B543" s="19" t="s">
        <v>15</v>
      </c>
      <c r="C543" s="17">
        <v>0</v>
      </c>
      <c r="E543" s="17">
        <v>0</v>
      </c>
      <c r="G543" s="17">
        <v>0</v>
      </c>
      <c r="I543" s="17">
        <v>3934291</v>
      </c>
      <c r="K543" s="17">
        <f aca="true" t="shared" si="9" ref="K543:K563">IF(SUM(C543:I543)=SUM(M543:Q543),SUM(C543:I543),SUM(M543:Q543)-SUM(C543:I543))</f>
        <v>3934291</v>
      </c>
      <c r="M543" s="17">
        <v>0</v>
      </c>
      <c r="O543" s="17">
        <v>3934291</v>
      </c>
      <c r="Q543" s="17">
        <v>0</v>
      </c>
      <c r="R543" s="32"/>
    </row>
    <row r="544" spans="2:18" s="18" customFormat="1" ht="13.5" customHeight="1">
      <c r="B544" s="19" t="s">
        <v>15</v>
      </c>
      <c r="R544" s="32"/>
    </row>
    <row r="545" spans="1:18" s="18" customFormat="1" ht="13.5" customHeight="1">
      <c r="A545" s="18" t="s">
        <v>253</v>
      </c>
      <c r="B545" s="19" t="s">
        <v>15</v>
      </c>
      <c r="R545" s="32"/>
    </row>
    <row r="546" spans="1:18" s="18" customFormat="1" ht="13.5" customHeight="1">
      <c r="A546" s="18" t="s">
        <v>274</v>
      </c>
      <c r="B546" s="19" t="s">
        <v>15</v>
      </c>
      <c r="C546" s="21">
        <v>0</v>
      </c>
      <c r="E546" s="21">
        <v>0</v>
      </c>
      <c r="G546" s="21">
        <v>0</v>
      </c>
      <c r="I546" s="21">
        <v>10730819</v>
      </c>
      <c r="K546" s="18">
        <f t="shared" si="9"/>
        <v>10730819</v>
      </c>
      <c r="M546" s="21">
        <v>0</v>
      </c>
      <c r="O546" s="21">
        <v>10730819</v>
      </c>
      <c r="Q546" s="21">
        <v>0</v>
      </c>
      <c r="R546" s="32"/>
    </row>
    <row r="547" spans="1:18" s="18" customFormat="1" ht="13.5" customHeight="1">
      <c r="A547" s="18" t="s">
        <v>218</v>
      </c>
      <c r="B547" s="19"/>
      <c r="C547" s="17">
        <v>0</v>
      </c>
      <c r="E547" s="17">
        <v>0</v>
      </c>
      <c r="G547" s="17">
        <v>0</v>
      </c>
      <c r="I547" s="17">
        <v>168780</v>
      </c>
      <c r="K547" s="17">
        <f t="shared" si="9"/>
        <v>168780</v>
      </c>
      <c r="M547" s="17">
        <v>0</v>
      </c>
      <c r="O547" s="17">
        <v>168780</v>
      </c>
      <c r="Q547" s="17">
        <v>0</v>
      </c>
      <c r="R547" s="32"/>
    </row>
    <row r="548" spans="1:18" s="18" customFormat="1" ht="13.5" customHeight="1">
      <c r="A548" s="18" t="s">
        <v>254</v>
      </c>
      <c r="B548" s="19" t="s">
        <v>15</v>
      </c>
      <c r="C548" s="17">
        <f>SUM(C546:C547)</f>
        <v>0</v>
      </c>
      <c r="E548" s="17">
        <f>SUM(E546:E547)</f>
        <v>0</v>
      </c>
      <c r="G548" s="17">
        <f>SUM(G546:G547)</f>
        <v>0</v>
      </c>
      <c r="I548" s="17">
        <f>SUM(I546:I547)</f>
        <v>10899599</v>
      </c>
      <c r="K548" s="20">
        <f t="shared" si="9"/>
        <v>10899599</v>
      </c>
      <c r="M548" s="17">
        <f>SUM(M546:M547)</f>
        <v>0</v>
      </c>
      <c r="O548" s="17">
        <f>SUM(O546:O547)</f>
        <v>10899599</v>
      </c>
      <c r="Q548" s="17">
        <f>SUM(Q546:Q547)</f>
        <v>0</v>
      </c>
      <c r="R548" s="32"/>
    </row>
    <row r="549" spans="2:18" s="18" customFormat="1" ht="13.5" customHeight="1">
      <c r="B549" s="19"/>
      <c r="R549" s="32"/>
    </row>
    <row r="550" spans="1:18" s="18" customFormat="1" ht="13.5" customHeight="1">
      <c r="A550" s="18" t="s">
        <v>234</v>
      </c>
      <c r="B550" s="19" t="s">
        <v>15</v>
      </c>
      <c r="C550" s="17">
        <f>C543+C548</f>
        <v>0</v>
      </c>
      <c r="E550" s="17">
        <f>E543+E548</f>
        <v>0</v>
      </c>
      <c r="G550" s="17">
        <f>G543+G548</f>
        <v>0</v>
      </c>
      <c r="I550" s="17">
        <f>I543+I548</f>
        <v>14833890</v>
      </c>
      <c r="K550" s="17">
        <f t="shared" si="9"/>
        <v>14833890</v>
      </c>
      <c r="M550" s="17">
        <f>M543+M548</f>
        <v>0</v>
      </c>
      <c r="O550" s="17">
        <f>O543+O548</f>
        <v>14833890</v>
      </c>
      <c r="Q550" s="17">
        <f>Q543+Q548</f>
        <v>0</v>
      </c>
      <c r="R550" s="32"/>
    </row>
    <row r="551" spans="2:18" s="18" customFormat="1" ht="13.5" customHeight="1">
      <c r="B551" s="19" t="s">
        <v>15</v>
      </c>
      <c r="R551" s="32"/>
    </row>
    <row r="552" spans="1:18" s="18" customFormat="1" ht="13.5" customHeight="1">
      <c r="A552" s="18" t="s">
        <v>293</v>
      </c>
      <c r="B552" s="19" t="s">
        <v>15</v>
      </c>
      <c r="C552" s="17">
        <f>+C539+C550</f>
        <v>38942308</v>
      </c>
      <c r="E552" s="17">
        <f>+E539+E550</f>
        <v>97575196</v>
      </c>
      <c r="G552" s="17">
        <f>+G539+G550</f>
        <v>24583377</v>
      </c>
      <c r="I552" s="17">
        <f>+I539+I550</f>
        <v>43424661</v>
      </c>
      <c r="K552" s="17">
        <f>IF(SUM(C552:I552)=SUM(M552:Q552),SUM(C552:I552),SUM(M552:Q552)-SUM(C552:I552))</f>
        <v>204525542</v>
      </c>
      <c r="M552" s="17">
        <f>+M539+M550</f>
        <v>70014347</v>
      </c>
      <c r="O552" s="17">
        <f>+O539+O550</f>
        <v>113976511</v>
      </c>
      <c r="Q552" s="17">
        <f>+Q539+Q550</f>
        <v>20534684</v>
      </c>
      <c r="R552" s="32"/>
    </row>
    <row r="553" spans="2:18" s="18" customFormat="1" ht="13.5" customHeight="1">
      <c r="B553" s="19" t="s">
        <v>15</v>
      </c>
      <c r="R553" s="32"/>
    </row>
    <row r="554" spans="1:18" s="18" customFormat="1" ht="13.5" customHeight="1">
      <c r="A554" s="18" t="s">
        <v>36</v>
      </c>
      <c r="B554" s="19" t="s">
        <v>15</v>
      </c>
      <c r="C554" s="18" t="s">
        <v>15</v>
      </c>
      <c r="E554" s="18" t="s">
        <v>15</v>
      </c>
      <c r="G554" s="18" t="s">
        <v>15</v>
      </c>
      <c r="I554" s="18" t="s">
        <v>15</v>
      </c>
      <c r="M554" s="18" t="s">
        <v>15</v>
      </c>
      <c r="O554" s="18" t="s">
        <v>15</v>
      </c>
      <c r="Q554" s="18" t="s">
        <v>15</v>
      </c>
      <c r="R554" s="32"/>
    </row>
    <row r="555" spans="1:18" s="18" customFormat="1" ht="13.5" customHeight="1">
      <c r="A555" s="18" t="s">
        <v>255</v>
      </c>
      <c r="B555" s="19" t="s">
        <v>15</v>
      </c>
      <c r="C555" s="18">
        <v>0</v>
      </c>
      <c r="E555" s="18">
        <v>0</v>
      </c>
      <c r="G555" s="18">
        <v>0</v>
      </c>
      <c r="I555" s="18">
        <v>124140668</v>
      </c>
      <c r="K555" s="18">
        <f t="shared" si="9"/>
        <v>124140668</v>
      </c>
      <c r="M555" s="18">
        <f>40765516+8282546</f>
        <v>49048062</v>
      </c>
      <c r="O555" s="18">
        <f>83375152-8282546</f>
        <v>75092606</v>
      </c>
      <c r="Q555" s="18">
        <v>0</v>
      </c>
      <c r="R555" s="32"/>
    </row>
    <row r="556" spans="1:18" s="18" customFormat="1" ht="13.5" customHeight="1">
      <c r="A556" s="18" t="s">
        <v>264</v>
      </c>
      <c r="B556" s="19" t="s">
        <v>15</v>
      </c>
      <c r="C556" s="18">
        <v>0</v>
      </c>
      <c r="E556" s="18">
        <v>0</v>
      </c>
      <c r="G556" s="18">
        <v>0</v>
      </c>
      <c r="I556" s="18">
        <v>10630165</v>
      </c>
      <c r="K556" s="18">
        <f t="shared" si="9"/>
        <v>10630165</v>
      </c>
      <c r="M556" s="18">
        <v>0</v>
      </c>
      <c r="O556" s="18">
        <v>10630165</v>
      </c>
      <c r="Q556" s="18">
        <v>0</v>
      </c>
      <c r="R556" s="32"/>
    </row>
    <row r="557" spans="1:18" s="18" customFormat="1" ht="13.5" customHeight="1">
      <c r="A557" s="18" t="s">
        <v>256</v>
      </c>
      <c r="B557" s="19" t="s">
        <v>15</v>
      </c>
      <c r="C557" s="18" t="s">
        <v>15</v>
      </c>
      <c r="E557" s="18" t="s">
        <v>15</v>
      </c>
      <c r="G557" s="18" t="s">
        <v>15</v>
      </c>
      <c r="I557" s="18" t="s">
        <v>15</v>
      </c>
      <c r="O557" s="18" t="s">
        <v>15</v>
      </c>
      <c r="R557" s="32"/>
    </row>
    <row r="558" spans="1:18" s="18" customFormat="1" ht="13.5" customHeight="1">
      <c r="A558" s="18" t="s">
        <v>257</v>
      </c>
      <c r="B558" s="19" t="s">
        <v>15</v>
      </c>
      <c r="C558" s="18">
        <v>0</v>
      </c>
      <c r="E558" s="18">
        <v>0</v>
      </c>
      <c r="G558" s="18">
        <v>0</v>
      </c>
      <c r="I558" s="18">
        <v>236143</v>
      </c>
      <c r="K558" s="18">
        <f t="shared" si="9"/>
        <v>236143</v>
      </c>
      <c r="M558" s="18">
        <v>0</v>
      </c>
      <c r="O558" s="18">
        <v>236143</v>
      </c>
      <c r="Q558" s="18">
        <v>0</v>
      </c>
      <c r="R558" s="32"/>
    </row>
    <row r="559" spans="1:18" s="18" customFormat="1" ht="13.5" customHeight="1">
      <c r="A559" s="18" t="s">
        <v>258</v>
      </c>
      <c r="B559" s="19" t="s">
        <v>15</v>
      </c>
      <c r="C559" s="18">
        <v>0</v>
      </c>
      <c r="E559" s="18">
        <v>0</v>
      </c>
      <c r="G559" s="18">
        <v>0</v>
      </c>
      <c r="I559" s="18">
        <v>45773</v>
      </c>
      <c r="K559" s="18">
        <f t="shared" si="9"/>
        <v>45773</v>
      </c>
      <c r="M559" s="18">
        <v>0</v>
      </c>
      <c r="O559" s="18">
        <v>45773</v>
      </c>
      <c r="Q559" s="18">
        <v>0</v>
      </c>
      <c r="R559" s="32"/>
    </row>
    <row r="560" spans="1:18" s="18" customFormat="1" ht="13.5" customHeight="1">
      <c r="A560" s="18" t="s">
        <v>263</v>
      </c>
      <c r="B560" s="19" t="s">
        <v>15</v>
      </c>
      <c r="C560" s="17">
        <v>0</v>
      </c>
      <c r="E560" s="17">
        <v>0</v>
      </c>
      <c r="G560" s="17">
        <v>0</v>
      </c>
      <c r="I560" s="17">
        <v>1131013</v>
      </c>
      <c r="K560" s="17">
        <f t="shared" si="9"/>
        <v>1131013</v>
      </c>
      <c r="M560" s="17">
        <v>0</v>
      </c>
      <c r="O560" s="17">
        <v>1131013</v>
      </c>
      <c r="Q560" s="17">
        <v>0</v>
      </c>
      <c r="R560" s="32"/>
    </row>
    <row r="561" spans="1:18" s="18" customFormat="1" ht="13.5" customHeight="1">
      <c r="A561" s="18" t="s">
        <v>249</v>
      </c>
      <c r="B561" s="19" t="s">
        <v>15</v>
      </c>
      <c r="C561" s="17">
        <f>SUM(C555:C560)</f>
        <v>0</v>
      </c>
      <c r="E561" s="17">
        <f>SUM(E555:E560)</f>
        <v>0</v>
      </c>
      <c r="G561" s="17">
        <f>SUM(G555:G560)</f>
        <v>0</v>
      </c>
      <c r="I561" s="17">
        <f>SUM(I555:I560)</f>
        <v>136183762</v>
      </c>
      <c r="K561" s="20">
        <f t="shared" si="9"/>
        <v>136183762</v>
      </c>
      <c r="M561" s="17">
        <f>SUM(M555:M560)</f>
        <v>49048062</v>
      </c>
      <c r="O561" s="17">
        <f>SUM(O555:O560)</f>
        <v>87135700</v>
      </c>
      <c r="Q561" s="17">
        <f>SUM(Q555:Q560)</f>
        <v>0</v>
      </c>
      <c r="R561" s="32"/>
    </row>
    <row r="562" spans="2:18" s="18" customFormat="1" ht="13.5" customHeight="1">
      <c r="B562" s="19" t="s">
        <v>15</v>
      </c>
      <c r="R562" s="32"/>
    </row>
    <row r="563" spans="1:18" s="18" customFormat="1" ht="13.5" customHeight="1" thickBot="1">
      <c r="A563" s="18" t="s">
        <v>250</v>
      </c>
      <c r="B563" s="19" t="s">
        <v>15</v>
      </c>
      <c r="C563" s="26">
        <f>+C552+C561</f>
        <v>38942308</v>
      </c>
      <c r="E563" s="26">
        <f>+E552+E561</f>
        <v>97575196</v>
      </c>
      <c r="G563" s="26">
        <f>+G552+G561</f>
        <v>24583377</v>
      </c>
      <c r="I563" s="26">
        <f>+I552+I561</f>
        <v>179608423</v>
      </c>
      <c r="K563" s="29">
        <f t="shared" si="9"/>
        <v>340709304</v>
      </c>
      <c r="M563" s="26">
        <f>+M552+M561</f>
        <v>119062409</v>
      </c>
      <c r="O563" s="26">
        <f>+O552+O561</f>
        <v>201112211</v>
      </c>
      <c r="Q563" s="26">
        <f>+Q552+Q561</f>
        <v>20534684</v>
      </c>
      <c r="R563" s="32"/>
    </row>
    <row r="564" s="18" customFormat="1" ht="13.5" customHeight="1" thickTop="1">
      <c r="R564" s="32"/>
    </row>
    <row r="565" spans="1:18" s="18" customFormat="1" ht="13.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32"/>
    </row>
    <row r="566" spans="1:43" s="18" customFormat="1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32" t="s">
        <v>15</v>
      </c>
      <c r="S566" s="18" t="s">
        <v>15</v>
      </c>
      <c r="T566" s="18" t="s">
        <v>15</v>
      </c>
      <c r="U566" s="18" t="s">
        <v>15</v>
      </c>
      <c r="V566" s="18" t="s">
        <v>15</v>
      </c>
      <c r="W566" s="18" t="s">
        <v>15</v>
      </c>
      <c r="X566" s="18" t="s">
        <v>15</v>
      </c>
      <c r="Y566" s="18" t="s">
        <v>15</v>
      </c>
      <c r="Z566" s="18" t="s">
        <v>15</v>
      </c>
      <c r="AA566" s="18" t="s">
        <v>15</v>
      </c>
      <c r="AB566" s="18" t="s">
        <v>15</v>
      </c>
      <c r="AC566" s="18" t="s">
        <v>15</v>
      </c>
      <c r="AD566" s="18" t="s">
        <v>15</v>
      </c>
      <c r="AE566" s="18" t="s">
        <v>15</v>
      </c>
      <c r="AF566" s="18" t="s">
        <v>15</v>
      </c>
      <c r="AG566" s="18" t="s">
        <v>15</v>
      </c>
      <c r="AH566" s="18" t="s">
        <v>15</v>
      </c>
      <c r="AI566" s="18" t="s">
        <v>15</v>
      </c>
      <c r="AJ566" s="18" t="s">
        <v>15</v>
      </c>
      <c r="AK566" s="18" t="s">
        <v>15</v>
      </c>
      <c r="AL566" s="18" t="s">
        <v>15</v>
      </c>
      <c r="AM566" s="18" t="s">
        <v>15</v>
      </c>
      <c r="AN566" s="18" t="s">
        <v>15</v>
      </c>
      <c r="AO566" s="18" t="s">
        <v>15</v>
      </c>
      <c r="AP566" s="18" t="s">
        <v>15</v>
      </c>
      <c r="AQ566" s="18" t="s">
        <v>15</v>
      </c>
    </row>
    <row r="567" spans="1:18" s="18" customFormat="1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32"/>
    </row>
    <row r="568" spans="1:18" s="18" customFormat="1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32"/>
    </row>
    <row r="569" spans="1:18" s="18" customFormat="1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32"/>
    </row>
    <row r="570" spans="1:18" s="18" customFormat="1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32"/>
    </row>
    <row r="571" spans="1:18" s="18" customFormat="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32"/>
    </row>
    <row r="572" spans="1:18" s="18" customFormat="1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32"/>
    </row>
    <row r="573" spans="1:18" s="18" customFormat="1" ht="1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32"/>
    </row>
    <row r="574" spans="18:256" ht="12">
      <c r="R574" s="34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  <c r="DG574" s="16"/>
      <c r="DH574" s="16"/>
      <c r="DI574" s="16"/>
      <c r="DJ574" s="16"/>
      <c r="DK574" s="16"/>
      <c r="DL574" s="16"/>
      <c r="DM574" s="16"/>
      <c r="DN574" s="16"/>
      <c r="DO574" s="16"/>
      <c r="DP574" s="16"/>
      <c r="DQ574" s="16"/>
      <c r="DR574" s="16"/>
      <c r="DS574" s="16"/>
      <c r="DT574" s="16"/>
      <c r="DU574" s="16"/>
      <c r="DV574" s="16"/>
      <c r="DW574" s="16"/>
      <c r="DX574" s="16"/>
      <c r="DY574" s="16"/>
      <c r="DZ574" s="16"/>
      <c r="EA574" s="16"/>
      <c r="EB574" s="16"/>
      <c r="EC574" s="16"/>
      <c r="ED574" s="16"/>
      <c r="EE574" s="16"/>
      <c r="EF574" s="16"/>
      <c r="EG574" s="16"/>
      <c r="EH574" s="16"/>
      <c r="EI574" s="16"/>
      <c r="EJ574" s="16"/>
      <c r="EK574" s="16"/>
      <c r="EL574" s="16"/>
      <c r="EM574" s="16"/>
      <c r="EN574" s="16"/>
      <c r="EO574" s="16"/>
      <c r="EP574" s="16"/>
      <c r="EQ574" s="16"/>
      <c r="ER574" s="16"/>
      <c r="ES574" s="16"/>
      <c r="ET574" s="16"/>
      <c r="EU574" s="16"/>
      <c r="EV574" s="16"/>
      <c r="EW574" s="16"/>
      <c r="EX574" s="16"/>
      <c r="EY574" s="16"/>
      <c r="EZ574" s="16"/>
      <c r="FA574" s="16"/>
      <c r="FB574" s="16"/>
      <c r="FC574" s="16"/>
      <c r="FD574" s="16"/>
      <c r="FE574" s="16"/>
      <c r="FF574" s="16"/>
      <c r="FG574" s="16"/>
      <c r="FH574" s="16"/>
      <c r="FI574" s="16"/>
      <c r="FJ574" s="16"/>
      <c r="FK574" s="16"/>
      <c r="FL574" s="16"/>
      <c r="FM574" s="16"/>
      <c r="FN574" s="16"/>
      <c r="FO574" s="16"/>
      <c r="FP574" s="16"/>
      <c r="FQ574" s="16"/>
      <c r="FR574" s="16"/>
      <c r="FS574" s="16"/>
      <c r="FT574" s="16"/>
      <c r="FU574" s="16"/>
      <c r="FV574" s="16"/>
      <c r="FW574" s="16"/>
      <c r="FX574" s="16"/>
      <c r="FY574" s="16"/>
      <c r="FZ574" s="16"/>
      <c r="GA574" s="16"/>
      <c r="GB574" s="16"/>
      <c r="GC574" s="16"/>
      <c r="GD574" s="16"/>
      <c r="GE574" s="16"/>
      <c r="GF574" s="16"/>
      <c r="GG574" s="16"/>
      <c r="GH574" s="16"/>
      <c r="GI574" s="16"/>
      <c r="GJ574" s="16"/>
      <c r="GK574" s="16"/>
      <c r="GL574" s="16"/>
      <c r="GM574" s="16"/>
      <c r="GN574" s="16"/>
      <c r="GO574" s="16"/>
      <c r="GP574" s="16"/>
      <c r="GQ574" s="16"/>
      <c r="GR574" s="16"/>
      <c r="GS574" s="16"/>
      <c r="GT574" s="16"/>
      <c r="GU574" s="16"/>
      <c r="GV574" s="16"/>
      <c r="GW574" s="16"/>
      <c r="GX574" s="16"/>
      <c r="GY574" s="16"/>
      <c r="GZ574" s="16"/>
      <c r="HA574" s="16"/>
      <c r="HB574" s="16"/>
      <c r="HC574" s="16"/>
      <c r="HD574" s="16"/>
      <c r="HE574" s="16"/>
      <c r="HF574" s="16"/>
      <c r="HG574" s="16"/>
      <c r="HH574" s="16"/>
      <c r="HI574" s="16"/>
      <c r="HJ574" s="16"/>
      <c r="HK574" s="16"/>
      <c r="HL574" s="16"/>
      <c r="HM574" s="16"/>
      <c r="HN574" s="16"/>
      <c r="HO574" s="16"/>
      <c r="HP574" s="16"/>
      <c r="HQ574" s="16"/>
      <c r="HR574" s="16"/>
      <c r="HS574" s="16"/>
      <c r="HT574" s="16"/>
      <c r="HU574" s="16"/>
      <c r="HV574" s="16"/>
      <c r="HW574" s="16"/>
      <c r="HX574" s="16"/>
      <c r="HY574" s="16"/>
      <c r="HZ574" s="16"/>
      <c r="IA574" s="16"/>
      <c r="IB574" s="16"/>
      <c r="IC574" s="16"/>
      <c r="ID574" s="16"/>
      <c r="IE574" s="16"/>
      <c r="IF574" s="16"/>
      <c r="IG574" s="16"/>
      <c r="IH574" s="16"/>
      <c r="II574" s="16"/>
      <c r="IJ574" s="16"/>
      <c r="IK574" s="16"/>
      <c r="IL574" s="16"/>
      <c r="IM574" s="16"/>
      <c r="IN574" s="16"/>
      <c r="IO574" s="16"/>
      <c r="IP574" s="16"/>
      <c r="IQ574" s="16"/>
      <c r="IR574" s="16"/>
      <c r="IS574" s="16"/>
      <c r="IT574" s="16"/>
      <c r="IU574" s="16"/>
      <c r="IV574" s="16"/>
    </row>
  </sheetData>
  <sheetProtection/>
  <mergeCells count="3">
    <mergeCell ref="A3:Q3"/>
    <mergeCell ref="A5:Q5"/>
    <mergeCell ref="A6:Q6"/>
  </mergeCells>
  <conditionalFormatting sqref="L152:O152 K1:K65536">
    <cfRule type="cellIs" priority="1" dxfId="1" operator="equal" stopIfTrue="1">
      <formula>-1</formula>
    </cfRule>
    <cfRule type="cellIs" priority="3" dxfId="1" operator="equal">
      <formula>1</formula>
    </cfRule>
  </conditionalFormatting>
  <conditionalFormatting sqref="J152:O152 K15:K306 K308:K329 L15:Q329 A15:J329 A330:Q563">
    <cfRule type="expression" priority="4" dxfId="0" stopIfTrue="1">
      <formula>MOD(ROW(),2)=1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scale="85" r:id="rId3"/>
  <rowBreaks count="4" manualBreakCount="4">
    <brk id="60" max="16" man="1"/>
    <brk id="106" max="16" man="1"/>
    <brk id="289" max="16" man="1"/>
    <brk id="380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2008-10-10T16:12:44Z</cp:lastPrinted>
  <dcterms:modified xsi:type="dcterms:W3CDTF">2008-10-10T16:13:12Z</dcterms:modified>
  <cp:category/>
  <cp:version/>
  <cp:contentType/>
  <cp:contentStatus/>
</cp:coreProperties>
</file>