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ag'!$A$15:$Q$119</definedName>
    <definedName name="_xlnm.Print_Area" localSheetId="0">'c2b ag'!$A$15:$Q$122</definedName>
    <definedName name="Print_Area_MI" localSheetId="0">'c2b ag'!$A$15:$Q$119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<sst xmlns="http://schemas.openxmlformats.org/spreadsheetml/2006/main" count="157" uniqueCount="94">
  <si>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</si>
  <si>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</si>
  <si>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</si>
  <si>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</si>
  <si>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</si>
  <si>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</si>
  <si>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</si>
  <si>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</si>
  <si>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</si>
  <si>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</si>
  <si>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</si>
  <si>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</si>
  <si>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</si>
  <si>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</si>
  <si>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>LSU AGRICULTURAL CENTER</t>
  </si>
  <si>
    <t xml:space="preserve"> Scholarships and fellowships</t>
  </si>
  <si>
    <t xml:space="preserve">ANALYSIS C-2B                                              ANALYSIS OF CURRENT RESTRICTED FUND EXPENDITURES                                             ANALYSIS C-2B  </t>
  </si>
  <si>
    <t>Source</t>
  </si>
  <si>
    <t xml:space="preserve"> Operation and maintenance of plant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</si>
  <si>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</si>
  <si>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</si>
  <si>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</si>
  <si>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</si>
  <si>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</si>
  <si>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</si>
  <si>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</si>
  <si>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</si>
  <si>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</si>
  <si>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</si>
  <si>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</si>
  <si>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</si>
  <si>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Agricultural engineering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</si>
  <si>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</si>
  <si>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</si>
  <si>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</si>
  <si>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</si>
  <si>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</si>
  <si>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</si>
  <si>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</si>
  <si>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</si>
  <si>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</si>
  <si>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</si>
  <si>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Forestry, wildlife, and fisheries</t>
  </si>
  <si>
    <t xml:space="preserve">    Hammond </t>
  </si>
  <si>
    <t xml:space="preserve">    Hill farm</t>
  </si>
  <si>
    <t xml:space="preserve">    Horticulture</t>
  </si>
  <si>
    <t xml:space="preserve">    Human ecology </t>
  </si>
  <si>
    <t xml:space="preserve">    Macon Ridge</t>
  </si>
  <si>
    <t xml:space="preserve">    North central region administration</t>
  </si>
  <si>
    <t xml:space="preserve">    Northeast</t>
  </si>
  <si>
    <t xml:space="preserve">    Pecan</t>
  </si>
  <si>
    <t xml:space="preserve">    Plant pathology </t>
  </si>
  <si>
    <t xml:space="preserve">    Publications</t>
  </si>
  <si>
    <t xml:space="preserve">    Red River</t>
  </si>
  <si>
    <t xml:space="preserve">    Rice</t>
  </si>
  <si>
    <t xml:space="preserve">    Rosepine</t>
  </si>
  <si>
    <t xml:space="preserve">    Southeast</t>
  </si>
  <si>
    <t xml:space="preserve">    Veterinary science</t>
  </si>
  <si>
    <t xml:space="preserve">    4-H and other youth work</t>
  </si>
  <si>
    <t xml:space="preserve">    1890 college program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</si>
  <si>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</si>
  <si>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</si>
  <si>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</si>
  <si>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</si>
  <si>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</si>
  <si>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</si>
  <si>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</si>
  <si>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</si>
  <si>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North central region parish offices</t>
  </si>
  <si>
    <t xml:space="preserve">    South central region administration</t>
  </si>
  <si>
    <t xml:space="preserve">    South central region parish offices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</si>
  <si>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</si>
  <si>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</si>
  <si>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</si>
  <si>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</si>
  <si>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</si>
  <si>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</si>
  <si>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Hurricane relief</t>
  </si>
  <si>
    <t xml:space="preserve">    Aquaculture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</si>
  <si>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</si>
  <si>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</si>
  <si>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</si>
  <si>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</si>
  <si>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</si>
  <si>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</si>
  <si>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Southwest</t>
  </si>
  <si>
    <t xml:space="preserve">    Bob R. Jones Idlewild</t>
  </si>
  <si>
    <t>FOR THE YEAR ENDED JUNE 30, 2007</t>
  </si>
  <si>
    <t xml:space="preserve">    Coastal area</t>
  </si>
  <si>
    <t xml:space="preserve">    Plant, environmental, and soil sciences</t>
  </si>
  <si>
    <t xml:space="preserve">    St. Gabriel</t>
  </si>
  <si>
    <t xml:space="preserve">    Vocational ag education</t>
  </si>
  <si>
    <t xml:space="preserve">          Total educational and general expenditures </t>
  </si>
  <si>
    <t xml:space="preserve">          Total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</si>
</sst>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3" fillId="6" borderId="0" xfId="42" applyNumberFormat="1" applyFont="1" applyFill="1" applyAlignment="1" applyProtection="1">
      <alignment vertical="center"/>
      <protection/>
    </xf>
    <xf numFmtId="165" fontId="4" fillId="6" borderId="0" xfId="42" applyNumberFormat="1" applyFont="1" applyFill="1" applyAlignment="1">
      <alignment vertical="center"/>
    </xf>
    <xf numFmtId="165" fontId="3" fillId="6" borderId="10" xfId="42" applyNumberFormat="1" applyFont="1" applyFill="1" applyBorder="1" applyAlignment="1" applyProtection="1">
      <alignment vertical="center"/>
      <protection/>
    </xf>
    <xf numFmtId="165" fontId="3" fillId="6" borderId="11" xfId="42" applyNumberFormat="1" applyFont="1" applyFill="1" applyBorder="1" applyAlignment="1" applyProtection="1">
      <alignment vertical="center"/>
      <protection/>
    </xf>
    <xf numFmtId="165" fontId="3" fillId="6" borderId="12" xfId="42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horizontal="centerContinuous" vertical="center"/>
      <protection/>
    </xf>
    <xf numFmtId="165" fontId="3" fillId="6" borderId="0" xfId="42" applyNumberFormat="1" applyFont="1" applyFill="1" applyBorder="1" applyAlignment="1" applyProtection="1">
      <alignment horizontal="centerContinuous" vertical="center"/>
      <protection/>
    </xf>
    <xf numFmtId="165" fontId="3" fillId="6" borderId="14" xfId="42" applyNumberFormat="1" applyFont="1" applyFill="1" applyBorder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4" fillId="6" borderId="0" xfId="42" applyNumberFormat="1" applyFont="1" applyFill="1" applyAlignment="1" applyProtection="1">
      <alignment vertical="center"/>
      <protection/>
    </xf>
    <xf numFmtId="165" fontId="4" fillId="6" borderId="15" xfId="42" applyNumberFormat="1" applyFont="1" applyFill="1" applyBorder="1" applyAlignment="1" applyProtection="1">
      <alignment vertical="center"/>
      <protection/>
    </xf>
    <xf numFmtId="165" fontId="4" fillId="6" borderId="16" xfId="42" applyNumberFormat="1" applyFont="1" applyFill="1" applyBorder="1" applyAlignment="1" applyProtection="1">
      <alignment vertical="center"/>
      <protection/>
    </xf>
    <xf numFmtId="165" fontId="4" fillId="6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3" fillId="6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Fill="1" applyBorder="1" applyAlignment="1">
      <alignment vertical="center"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2" fillId="3" borderId="0" xfId="42" applyNumberFormat="1" applyFont="1" applyFill="1" applyAlignment="1" applyProtection="1">
      <alignment vertical="center"/>
      <protection/>
    </xf>
    <xf numFmtId="5" fontId="2" fillId="3" borderId="22" xfId="42" applyNumberFormat="1" applyFont="1" applyFill="1" applyBorder="1" applyAlignment="1" applyProtection="1">
      <alignment vertical="center"/>
      <protection/>
    </xf>
    <xf numFmtId="3" fontId="2" fillId="0" borderId="18" xfId="44" applyNumberFormat="1" applyFont="1" applyFill="1" applyBorder="1" applyAlignment="1" applyProtection="1">
      <alignment vertical="center"/>
      <protection/>
    </xf>
    <xf numFmtId="3" fontId="2" fillId="0" borderId="18" xfId="42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4" xfId="0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  <xf numFmtId="37" fontId="0" fillId="0" borderId="1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X176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3.57421875" style="10" customWidth="1"/>
    <col min="2" max="2" width="1.57421875" style="10" customWidth="1"/>
    <col min="3" max="3" width="14.57421875" style="10" customWidth="1"/>
    <col min="4" max="4" width="1.57421875" style="10" customWidth="1"/>
    <col min="5" max="5" width="14.57421875" style="10" customWidth="1"/>
    <col min="6" max="6" width="1.57421875" style="10" customWidth="1"/>
    <col min="7" max="7" width="14.57421875" style="10" customWidth="1"/>
    <col min="8" max="8" width="1.57421875" style="10" customWidth="1"/>
    <col min="9" max="9" width="14.57421875" style="10" customWidth="1"/>
    <col min="10" max="10" width="1.57421875" style="10" customWidth="1"/>
    <col min="11" max="11" width="14.57421875" style="10" customWidth="1"/>
    <col min="12" max="12" width="1.57421875" style="10" customWidth="1"/>
    <col min="13" max="13" width="14.57421875" style="10" customWidth="1"/>
    <col min="14" max="14" width="1.57421875" style="10" customWidth="1"/>
    <col min="15" max="15" width="14.57421875" style="10" customWidth="1"/>
    <col min="16" max="16" width="1.57421875" style="10" customWidth="1"/>
    <col min="17" max="17" width="14.57421875" style="10" customWidth="1"/>
    <col min="18" max="24" width="7.57421875" style="10" customWidth="1"/>
    <col min="25" max="16384" width="7.57421875" style="1" customWidth="1"/>
  </cols>
  <sheetData>
    <row r="1" ht="12.75" thickBot="1"/>
    <row r="2" spans="1:24" s="19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</row>
    <row r="3" spans="1:24" s="19" customFormat="1" ht="12">
      <c r="A3" s="34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2"/>
      <c r="S3" s="2"/>
      <c r="T3" s="2"/>
      <c r="U3" s="2"/>
      <c r="V3" s="2"/>
      <c r="W3" s="2"/>
      <c r="X3" s="2"/>
    </row>
    <row r="4" spans="1:24" s="19" customFormat="1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2"/>
      <c r="S4" s="2"/>
      <c r="T4" s="2"/>
      <c r="U4" s="2"/>
      <c r="V4" s="2"/>
      <c r="W4" s="2"/>
      <c r="X4" s="2"/>
    </row>
    <row r="5" spans="1:24" s="19" customFormat="1" ht="12">
      <c r="A5" s="34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2"/>
      <c r="S5" s="2"/>
      <c r="T5" s="2"/>
      <c r="U5" s="2"/>
      <c r="V5" s="2"/>
      <c r="W5" s="2"/>
      <c r="X5" s="2"/>
    </row>
    <row r="6" spans="1:24" s="19" customFormat="1" ht="12">
      <c r="A6" s="34" t="s">
        <v>87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2"/>
      <c r="S6" s="2"/>
      <c r="T6" s="2"/>
      <c r="U6" s="2"/>
      <c r="V6" s="2"/>
      <c r="W6" s="2"/>
      <c r="X6" s="2"/>
    </row>
    <row r="7" spans="1:24" s="3" customFormat="1" ht="10.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1"/>
      <c r="S7" s="11"/>
      <c r="T7" s="11"/>
      <c r="U7" s="11"/>
      <c r="V7" s="11"/>
      <c r="W7" s="11"/>
      <c r="X7" s="11"/>
    </row>
    <row r="10" spans="3:17" ht="12">
      <c r="C10" s="37" t="s">
        <v>17</v>
      </c>
      <c r="D10" s="38"/>
      <c r="E10" s="38"/>
      <c r="F10" s="38"/>
      <c r="G10" s="38"/>
      <c r="H10" s="38"/>
      <c r="I10" s="38"/>
      <c r="M10" s="15"/>
      <c r="N10" s="15"/>
      <c r="O10" s="16" t="s">
        <v>0</v>
      </c>
      <c r="P10" s="15"/>
      <c r="Q10" s="15"/>
    </row>
    <row r="11" ht="12">
      <c r="Q11" s="17" t="s">
        <v>1</v>
      </c>
    </row>
    <row r="12" spans="13:17" ht="12">
      <c r="M12" s="17" t="s">
        <v>2</v>
      </c>
      <c r="Q12" s="17" t="s">
        <v>3</v>
      </c>
    </row>
    <row r="13" spans="3:17" ht="12">
      <c r="C13" s="16" t="s">
        <v>4</v>
      </c>
      <c r="D13" s="18"/>
      <c r="E13" s="16" t="s">
        <v>5</v>
      </c>
      <c r="F13" s="18"/>
      <c r="G13" s="16" t="s">
        <v>6</v>
      </c>
      <c r="H13" s="18"/>
      <c r="I13" s="16" t="s">
        <v>7</v>
      </c>
      <c r="J13" s="18"/>
      <c r="K13" s="16" t="s">
        <v>8</v>
      </c>
      <c r="L13" s="18"/>
      <c r="M13" s="16" t="s">
        <v>9</v>
      </c>
      <c r="N13" s="18"/>
      <c r="O13" s="16" t="s">
        <v>10</v>
      </c>
      <c r="P13" s="18"/>
      <c r="Q13" s="16" t="s">
        <v>11</v>
      </c>
    </row>
    <row r="14" ht="13.5" customHeight="1"/>
    <row r="15" spans="1:24" s="22" customFormat="1" ht="13.5" customHeight="1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22" customFormat="1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22" customFormat="1" ht="13.5" customHeight="1">
      <c r="A17" s="20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22" customFormat="1" ht="13.5" customHeight="1">
      <c r="A18" s="20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22" customFormat="1" ht="13.5" customHeight="1">
      <c r="A19" s="20" t="s">
        <v>29</v>
      </c>
      <c r="B19" s="21" t="s">
        <v>13</v>
      </c>
      <c r="C19" s="27">
        <v>44972</v>
      </c>
      <c r="D19" s="20"/>
      <c r="E19" s="27">
        <v>0</v>
      </c>
      <c r="F19" s="20"/>
      <c r="G19" s="27">
        <v>373932</v>
      </c>
      <c r="H19" s="20"/>
      <c r="I19" s="27">
        <v>383143</v>
      </c>
      <c r="J19" s="20"/>
      <c r="K19" s="27">
        <f>IF(SUM(C19:I19)=SUM(M19:Q19),SUM(C19:I19),SUM(M19:Q19)-SUM(C19:I19))</f>
        <v>802047</v>
      </c>
      <c r="L19" s="20"/>
      <c r="M19" s="27">
        <v>527765</v>
      </c>
      <c r="N19" s="20"/>
      <c r="O19" s="27">
        <f>274283-1</f>
        <v>274282</v>
      </c>
      <c r="P19" s="20"/>
      <c r="Q19" s="27">
        <v>0</v>
      </c>
      <c r="R19" s="20"/>
      <c r="S19" s="20"/>
      <c r="T19" s="20"/>
      <c r="U19" s="20"/>
      <c r="V19" s="20"/>
      <c r="W19" s="20"/>
      <c r="X19" s="20"/>
    </row>
    <row r="20" spans="1:24" s="22" customFormat="1" ht="13.5" customHeight="1">
      <c r="A20" s="20" t="s">
        <v>30</v>
      </c>
      <c r="B20" s="21" t="s">
        <v>13</v>
      </c>
      <c r="C20" s="20">
        <v>57612</v>
      </c>
      <c r="D20" s="20"/>
      <c r="E20" s="20">
        <v>123159</v>
      </c>
      <c r="F20" s="20"/>
      <c r="G20" s="20">
        <v>178518</v>
      </c>
      <c r="H20" s="20"/>
      <c r="I20" s="20">
        <v>2000</v>
      </c>
      <c r="J20" s="20"/>
      <c r="K20" s="20">
        <f>IF(SUM(C20:I20)=SUM(M20:Q20),SUM(C20:I20),SUM(M20:Q20)-SUM(C20:I20))</f>
        <v>361289</v>
      </c>
      <c r="L20" s="20"/>
      <c r="M20" s="20">
        <v>261343</v>
      </c>
      <c r="N20" s="20"/>
      <c r="O20" s="20">
        <v>61771</v>
      </c>
      <c r="P20" s="20"/>
      <c r="Q20" s="20">
        <v>38175</v>
      </c>
      <c r="R20" s="20"/>
      <c r="S20" s="20"/>
      <c r="T20" s="20"/>
      <c r="U20" s="20"/>
      <c r="V20" s="20"/>
      <c r="W20" s="20"/>
      <c r="X20" s="20"/>
    </row>
    <row r="21" spans="1:24" s="22" customFormat="1" ht="13.5" customHeight="1">
      <c r="A21" s="20" t="s">
        <v>31</v>
      </c>
      <c r="B21" s="21"/>
      <c r="C21" s="20">
        <v>209114</v>
      </c>
      <c r="D21" s="20"/>
      <c r="E21" s="20">
        <v>241015</v>
      </c>
      <c r="F21" s="20"/>
      <c r="G21" s="20">
        <v>38596</v>
      </c>
      <c r="H21" s="20"/>
      <c r="I21" s="20">
        <v>43957</v>
      </c>
      <c r="J21" s="20"/>
      <c r="K21" s="20">
        <f aca="true" t="shared" si="0" ref="K21:K80">IF(SUM(C21:I21)=SUM(M21:Q21),SUM(C21:I21),SUM(M21:Q21)-SUM(C21:I21))</f>
        <v>532682</v>
      </c>
      <c r="L21" s="20"/>
      <c r="M21" s="20">
        <v>233073</v>
      </c>
      <c r="N21" s="20"/>
      <c r="O21" s="20">
        <f>272630+1</f>
        <v>272631</v>
      </c>
      <c r="P21" s="20"/>
      <c r="Q21" s="20">
        <v>26978</v>
      </c>
      <c r="R21" s="20"/>
      <c r="S21" s="20"/>
      <c r="T21" s="20"/>
      <c r="U21" s="20"/>
      <c r="V21" s="20"/>
      <c r="W21" s="20"/>
      <c r="X21" s="20"/>
    </row>
    <row r="22" spans="1:24" s="22" customFormat="1" ht="13.5" customHeight="1">
      <c r="A22" s="20" t="s">
        <v>32</v>
      </c>
      <c r="B22" s="21" t="s">
        <v>13</v>
      </c>
      <c r="C22" s="20">
        <v>73377</v>
      </c>
      <c r="D22" s="20"/>
      <c r="E22" s="20">
        <v>97514</v>
      </c>
      <c r="F22" s="20"/>
      <c r="G22" s="20">
        <v>218245</v>
      </c>
      <c r="H22" s="20"/>
      <c r="I22" s="20">
        <v>10578</v>
      </c>
      <c r="J22" s="20"/>
      <c r="K22" s="20">
        <f t="shared" si="0"/>
        <v>399714</v>
      </c>
      <c r="L22" s="20"/>
      <c r="M22" s="20">
        <v>214778</v>
      </c>
      <c r="N22" s="20"/>
      <c r="O22" s="20">
        <f>176262-1</f>
        <v>176261</v>
      </c>
      <c r="P22" s="20"/>
      <c r="Q22" s="20">
        <v>8675</v>
      </c>
      <c r="R22" s="20"/>
      <c r="S22" s="20"/>
      <c r="T22" s="20"/>
      <c r="U22" s="20"/>
      <c r="V22" s="20"/>
      <c r="W22" s="20"/>
      <c r="X22" s="20"/>
    </row>
    <row r="23" spans="1:24" s="22" customFormat="1" ht="13.5" customHeight="1">
      <c r="A23" s="20" t="s">
        <v>33</v>
      </c>
      <c r="B23" s="21"/>
      <c r="C23" s="20">
        <v>-79829</v>
      </c>
      <c r="D23" s="20"/>
      <c r="E23" s="20">
        <v>70295</v>
      </c>
      <c r="F23" s="20"/>
      <c r="G23" s="20">
        <v>281087</v>
      </c>
      <c r="H23" s="20"/>
      <c r="I23" s="20">
        <v>20530</v>
      </c>
      <c r="J23" s="20"/>
      <c r="K23" s="20">
        <f t="shared" si="0"/>
        <v>292083</v>
      </c>
      <c r="L23" s="20"/>
      <c r="M23" s="20">
        <v>286162</v>
      </c>
      <c r="N23" s="20"/>
      <c r="O23" s="20">
        <f>-26568+1</f>
        <v>-26567</v>
      </c>
      <c r="P23" s="20"/>
      <c r="Q23" s="20">
        <v>32488</v>
      </c>
      <c r="R23" s="20"/>
      <c r="S23" s="20"/>
      <c r="T23" s="20"/>
      <c r="U23" s="20"/>
      <c r="V23" s="20"/>
      <c r="W23" s="20"/>
      <c r="X23" s="20"/>
    </row>
    <row r="24" spans="1:24" s="22" customFormat="1" ht="13.5" customHeight="1">
      <c r="A24" s="20" t="s">
        <v>81</v>
      </c>
      <c r="B24" s="21" t="s">
        <v>13</v>
      </c>
      <c r="C24" s="20">
        <v>91883</v>
      </c>
      <c r="D24" s="20"/>
      <c r="E24" s="20">
        <v>1045451</v>
      </c>
      <c r="F24" s="20"/>
      <c r="G24" s="20">
        <v>377890</v>
      </c>
      <c r="H24" s="20"/>
      <c r="I24" s="20">
        <v>93306</v>
      </c>
      <c r="J24" s="20"/>
      <c r="K24" s="20">
        <f t="shared" si="0"/>
        <v>1608530</v>
      </c>
      <c r="L24" s="20"/>
      <c r="M24" s="20">
        <v>638448</v>
      </c>
      <c r="N24" s="20"/>
      <c r="O24" s="20">
        <f>840304-1</f>
        <v>840303</v>
      </c>
      <c r="P24" s="20"/>
      <c r="Q24" s="20">
        <v>129779</v>
      </c>
      <c r="R24" s="20"/>
      <c r="S24" s="20"/>
      <c r="T24" s="20"/>
      <c r="U24" s="20"/>
      <c r="V24" s="20"/>
      <c r="W24" s="20"/>
      <c r="X24" s="20"/>
    </row>
    <row r="25" spans="1:24" s="22" customFormat="1" ht="13.5" customHeight="1">
      <c r="A25" s="20" t="s">
        <v>86</v>
      </c>
      <c r="B25" s="21"/>
      <c r="C25" s="20">
        <v>58418</v>
      </c>
      <c r="D25" s="20"/>
      <c r="E25" s="20">
        <v>0</v>
      </c>
      <c r="F25" s="20"/>
      <c r="G25" s="20">
        <v>20470</v>
      </c>
      <c r="H25" s="20"/>
      <c r="I25" s="20">
        <v>0</v>
      </c>
      <c r="J25" s="20"/>
      <c r="K25" s="30">
        <f t="shared" si="0"/>
        <v>78888</v>
      </c>
      <c r="L25" s="20"/>
      <c r="M25" s="20">
        <v>56534</v>
      </c>
      <c r="N25" s="20"/>
      <c r="O25" s="20">
        <v>22354</v>
      </c>
      <c r="P25" s="20"/>
      <c r="Q25" s="20">
        <v>0</v>
      </c>
      <c r="R25" s="20"/>
      <c r="S25" s="20"/>
      <c r="T25" s="20"/>
      <c r="U25" s="20"/>
      <c r="V25" s="20"/>
      <c r="W25" s="20"/>
      <c r="X25" s="20"/>
    </row>
    <row r="26" spans="1:24" s="22" customFormat="1" ht="13.5" customHeight="1">
      <c r="A26" s="20" t="s">
        <v>34</v>
      </c>
      <c r="B26" s="21"/>
      <c r="C26" s="20">
        <v>0</v>
      </c>
      <c r="D26" s="20"/>
      <c r="E26" s="20">
        <v>0</v>
      </c>
      <c r="F26" s="20"/>
      <c r="G26" s="20">
        <v>65484</v>
      </c>
      <c r="H26" s="20"/>
      <c r="I26" s="20">
        <v>25208</v>
      </c>
      <c r="J26" s="20"/>
      <c r="K26" s="20">
        <f t="shared" si="0"/>
        <v>90692</v>
      </c>
      <c r="L26" s="20"/>
      <c r="M26" s="20">
        <v>63517</v>
      </c>
      <c r="N26" s="20"/>
      <c r="O26" s="20">
        <f>27174+1</f>
        <v>27175</v>
      </c>
      <c r="P26" s="20"/>
      <c r="Q26" s="20">
        <v>0</v>
      </c>
      <c r="R26" s="20"/>
      <c r="S26" s="20"/>
      <c r="T26" s="20"/>
      <c r="U26" s="20"/>
      <c r="V26" s="20"/>
      <c r="W26" s="20"/>
      <c r="X26" s="20"/>
    </row>
    <row r="27" spans="1:24" s="22" customFormat="1" ht="13.5" customHeight="1">
      <c r="A27" s="20" t="s">
        <v>35</v>
      </c>
      <c r="B27" s="21"/>
      <c r="C27" s="20">
        <v>0</v>
      </c>
      <c r="D27" s="20"/>
      <c r="E27" s="20">
        <v>6193</v>
      </c>
      <c r="F27" s="20"/>
      <c r="G27" s="20">
        <v>259</v>
      </c>
      <c r="H27" s="20"/>
      <c r="I27" s="20">
        <v>1748</v>
      </c>
      <c r="J27" s="20"/>
      <c r="K27" s="20">
        <f t="shared" si="0"/>
        <v>8200</v>
      </c>
      <c r="L27" s="20"/>
      <c r="M27" s="20">
        <v>4111</v>
      </c>
      <c r="N27" s="20"/>
      <c r="O27" s="20">
        <v>4089</v>
      </c>
      <c r="P27" s="20"/>
      <c r="Q27" s="20">
        <v>0</v>
      </c>
      <c r="R27" s="20"/>
      <c r="S27" s="20"/>
      <c r="T27" s="20"/>
      <c r="U27" s="20"/>
      <c r="V27" s="20"/>
      <c r="W27" s="20"/>
      <c r="X27" s="20"/>
    </row>
    <row r="28" spans="1:24" s="22" customFormat="1" ht="13.5" customHeight="1">
      <c r="A28" s="20" t="s">
        <v>36</v>
      </c>
      <c r="B28" s="21"/>
      <c r="C28" s="20">
        <v>0</v>
      </c>
      <c r="D28" s="20"/>
      <c r="E28" s="20">
        <v>0</v>
      </c>
      <c r="F28" s="20"/>
      <c r="G28" s="20">
        <v>22726</v>
      </c>
      <c r="H28" s="20"/>
      <c r="I28" s="20">
        <v>0</v>
      </c>
      <c r="J28" s="20"/>
      <c r="K28" s="20">
        <f t="shared" si="0"/>
        <v>22726</v>
      </c>
      <c r="L28" s="20"/>
      <c r="M28" s="20">
        <v>0</v>
      </c>
      <c r="N28" s="20"/>
      <c r="O28" s="20">
        <v>22726</v>
      </c>
      <c r="P28" s="20"/>
      <c r="Q28" s="20">
        <v>0</v>
      </c>
      <c r="R28" s="20"/>
      <c r="S28" s="20"/>
      <c r="T28" s="20"/>
      <c r="U28" s="20"/>
      <c r="V28" s="20"/>
      <c r="W28" s="20"/>
      <c r="X28" s="20"/>
    </row>
    <row r="29" spans="1:24" s="22" customFormat="1" ht="13.5" customHeight="1">
      <c r="A29" s="20" t="s">
        <v>37</v>
      </c>
      <c r="B29" s="21" t="s">
        <v>13</v>
      </c>
      <c r="C29" s="20">
        <v>0</v>
      </c>
      <c r="D29" s="20"/>
      <c r="E29" s="20">
        <v>196</v>
      </c>
      <c r="F29" s="20"/>
      <c r="G29" s="20">
        <v>0</v>
      </c>
      <c r="H29" s="20"/>
      <c r="I29" s="20">
        <v>675</v>
      </c>
      <c r="J29" s="20"/>
      <c r="K29" s="20">
        <f t="shared" si="0"/>
        <v>871</v>
      </c>
      <c r="L29" s="20"/>
      <c r="M29" s="20">
        <v>196</v>
      </c>
      <c r="N29" s="20"/>
      <c r="O29" s="20">
        <v>675</v>
      </c>
      <c r="P29" s="20"/>
      <c r="Q29" s="20">
        <v>0</v>
      </c>
      <c r="R29" s="20"/>
      <c r="S29" s="20"/>
      <c r="T29" s="20"/>
      <c r="U29" s="20"/>
      <c r="V29" s="20"/>
      <c r="W29" s="20"/>
      <c r="X29" s="20"/>
    </row>
    <row r="30" spans="1:24" s="22" customFormat="1" ht="13.5" customHeight="1">
      <c r="A30" s="20" t="s">
        <v>88</v>
      </c>
      <c r="B30" s="21"/>
      <c r="C30" s="20">
        <v>954</v>
      </c>
      <c r="D30" s="20"/>
      <c r="E30" s="20">
        <v>0</v>
      </c>
      <c r="F30" s="20"/>
      <c r="G30" s="20">
        <v>34850</v>
      </c>
      <c r="H30" s="20"/>
      <c r="I30" s="20">
        <v>40</v>
      </c>
      <c r="J30" s="20"/>
      <c r="K30" s="20">
        <f t="shared" si="0"/>
        <v>35844</v>
      </c>
      <c r="L30" s="20"/>
      <c r="M30" s="20">
        <v>7907</v>
      </c>
      <c r="N30" s="20"/>
      <c r="O30" s="20">
        <v>27562</v>
      </c>
      <c r="P30" s="20"/>
      <c r="Q30" s="20">
        <v>375</v>
      </c>
      <c r="R30" s="20"/>
      <c r="S30" s="20"/>
      <c r="T30" s="20"/>
      <c r="U30" s="20"/>
      <c r="V30" s="20"/>
      <c r="W30" s="20"/>
      <c r="X30" s="20"/>
    </row>
    <row r="31" spans="1:24" s="22" customFormat="1" ht="13.5" customHeight="1">
      <c r="A31" s="22" t="s">
        <v>38</v>
      </c>
      <c r="B31" s="21" t="s">
        <v>13</v>
      </c>
      <c r="C31" s="20">
        <v>29368</v>
      </c>
      <c r="D31" s="20"/>
      <c r="E31" s="20">
        <v>188</v>
      </c>
      <c r="F31" s="20"/>
      <c r="G31" s="20">
        <v>117675</v>
      </c>
      <c r="H31" s="20"/>
      <c r="I31" s="20">
        <v>131187</v>
      </c>
      <c r="J31" s="20"/>
      <c r="K31" s="20">
        <f t="shared" si="0"/>
        <v>278418</v>
      </c>
      <c r="L31" s="20"/>
      <c r="M31" s="20">
        <v>86096</v>
      </c>
      <c r="N31" s="20"/>
      <c r="O31" s="20">
        <v>190603</v>
      </c>
      <c r="P31" s="20"/>
      <c r="Q31" s="20">
        <v>1719</v>
      </c>
      <c r="R31" s="20"/>
      <c r="S31" s="20"/>
      <c r="T31" s="20"/>
      <c r="U31" s="20"/>
      <c r="V31" s="20"/>
      <c r="W31" s="20"/>
      <c r="X31" s="20"/>
    </row>
    <row r="32" spans="1:24" s="22" customFormat="1" ht="13.5" customHeight="1">
      <c r="A32" s="20" t="s">
        <v>39</v>
      </c>
      <c r="B32" s="21" t="s">
        <v>13</v>
      </c>
      <c r="C32" s="20">
        <v>291939</v>
      </c>
      <c r="D32" s="20"/>
      <c r="E32" s="20">
        <v>629330</v>
      </c>
      <c r="F32" s="20"/>
      <c r="G32" s="20">
        <v>350652</v>
      </c>
      <c r="H32" s="20"/>
      <c r="I32" s="20">
        <v>55226</v>
      </c>
      <c r="J32" s="20"/>
      <c r="K32" s="20">
        <f t="shared" si="0"/>
        <v>1327147</v>
      </c>
      <c r="L32" s="20"/>
      <c r="M32" s="20">
        <v>718922</v>
      </c>
      <c r="N32" s="20"/>
      <c r="O32" s="20">
        <f>487295-1</f>
        <v>487294</v>
      </c>
      <c r="P32" s="20"/>
      <c r="Q32" s="20">
        <v>120931</v>
      </c>
      <c r="R32" s="20"/>
      <c r="S32" s="20"/>
      <c r="T32" s="20"/>
      <c r="U32" s="20"/>
      <c r="V32" s="20"/>
      <c r="W32" s="20"/>
      <c r="X32" s="20"/>
    </row>
    <row r="33" spans="1:24" s="22" customFormat="1" ht="13.5" customHeight="1">
      <c r="A33" s="20" t="s">
        <v>40</v>
      </c>
      <c r="B33" s="21"/>
      <c r="C33" s="20">
        <v>54653</v>
      </c>
      <c r="D33" s="20"/>
      <c r="E33" s="20">
        <v>28857</v>
      </c>
      <c r="F33" s="20"/>
      <c r="G33" s="20">
        <v>407</v>
      </c>
      <c r="H33" s="20"/>
      <c r="I33" s="20">
        <v>0</v>
      </c>
      <c r="J33" s="20"/>
      <c r="K33" s="20">
        <f t="shared" si="0"/>
        <v>83917</v>
      </c>
      <c r="L33" s="20"/>
      <c r="M33" s="20">
        <v>70375</v>
      </c>
      <c r="N33" s="20"/>
      <c r="O33" s="20">
        <v>740</v>
      </c>
      <c r="P33" s="20"/>
      <c r="Q33" s="20">
        <v>12802</v>
      </c>
      <c r="R33" s="20"/>
      <c r="S33" s="20"/>
      <c r="T33" s="20"/>
      <c r="U33" s="20"/>
      <c r="V33" s="20"/>
      <c r="W33" s="20"/>
      <c r="X33" s="20"/>
    </row>
    <row r="34" spans="1:24" s="22" customFormat="1" ht="13.5" customHeight="1">
      <c r="A34" s="20" t="s">
        <v>41</v>
      </c>
      <c r="B34" s="21" t="s">
        <v>13</v>
      </c>
      <c r="C34" s="20">
        <v>36618</v>
      </c>
      <c r="D34" s="20"/>
      <c r="E34" s="20">
        <v>53249</v>
      </c>
      <c r="F34" s="20"/>
      <c r="G34" s="20">
        <v>196700</v>
      </c>
      <c r="H34" s="20"/>
      <c r="I34" s="20">
        <v>44241</v>
      </c>
      <c r="J34" s="20"/>
      <c r="K34" s="20">
        <f t="shared" si="0"/>
        <v>330808</v>
      </c>
      <c r="L34" s="20"/>
      <c r="M34" s="20">
        <v>195568</v>
      </c>
      <c r="N34" s="20"/>
      <c r="O34" s="20">
        <v>100232</v>
      </c>
      <c r="P34" s="20"/>
      <c r="Q34" s="20">
        <v>35008</v>
      </c>
      <c r="R34" s="20"/>
      <c r="S34" s="20"/>
      <c r="T34" s="20"/>
      <c r="U34" s="20"/>
      <c r="V34" s="20"/>
      <c r="W34" s="20"/>
      <c r="X34" s="20"/>
    </row>
    <row r="35" spans="1:24" s="22" customFormat="1" ht="13.5" customHeight="1">
      <c r="A35" s="20" t="s">
        <v>42</v>
      </c>
      <c r="B35" s="21" t="s">
        <v>13</v>
      </c>
      <c r="C35" s="20">
        <v>1052280</v>
      </c>
      <c r="D35" s="20"/>
      <c r="E35" s="20">
        <v>1057389</v>
      </c>
      <c r="F35" s="20"/>
      <c r="G35" s="20">
        <v>519649</v>
      </c>
      <c r="H35" s="20"/>
      <c r="I35" s="20">
        <v>145208</v>
      </c>
      <c r="J35" s="20"/>
      <c r="K35" s="20">
        <f t="shared" si="0"/>
        <v>2774526</v>
      </c>
      <c r="L35" s="20"/>
      <c r="M35" s="20">
        <v>1837041</v>
      </c>
      <c r="N35" s="20"/>
      <c r="O35" s="20">
        <v>722459</v>
      </c>
      <c r="P35" s="20"/>
      <c r="Q35" s="20">
        <v>215026</v>
      </c>
      <c r="R35" s="20"/>
      <c r="S35" s="20"/>
      <c r="T35" s="20"/>
      <c r="U35" s="20"/>
      <c r="V35" s="20"/>
      <c r="W35" s="20"/>
      <c r="X35" s="20"/>
    </row>
    <row r="36" spans="1:24" s="22" customFormat="1" ht="13.5" customHeight="1">
      <c r="A36" s="20" t="s">
        <v>43</v>
      </c>
      <c r="B36" s="21"/>
      <c r="C36" s="20">
        <v>90780</v>
      </c>
      <c r="D36" s="20"/>
      <c r="E36" s="20">
        <v>0</v>
      </c>
      <c r="F36" s="20"/>
      <c r="G36" s="20">
        <v>54327</v>
      </c>
      <c r="H36" s="20"/>
      <c r="I36" s="20">
        <v>0</v>
      </c>
      <c r="J36" s="20"/>
      <c r="K36" s="20">
        <f t="shared" si="0"/>
        <v>145107</v>
      </c>
      <c r="L36" s="20"/>
      <c r="M36" s="20">
        <v>11589</v>
      </c>
      <c r="N36" s="20"/>
      <c r="O36" s="20">
        <v>133516</v>
      </c>
      <c r="P36" s="20"/>
      <c r="Q36" s="20">
        <v>2</v>
      </c>
      <c r="R36" s="20"/>
      <c r="S36" s="20"/>
      <c r="T36" s="20"/>
      <c r="U36" s="20"/>
      <c r="V36" s="20"/>
      <c r="W36" s="20"/>
      <c r="X36" s="20"/>
    </row>
    <row r="37" spans="1:24" s="22" customFormat="1" ht="13.5" customHeight="1">
      <c r="A37" s="20" t="s">
        <v>44</v>
      </c>
      <c r="B37" s="21"/>
      <c r="C37" s="20">
        <v>0</v>
      </c>
      <c r="D37" s="20"/>
      <c r="E37" s="20">
        <v>3791</v>
      </c>
      <c r="F37" s="20"/>
      <c r="G37" s="20">
        <v>67717</v>
      </c>
      <c r="H37" s="20"/>
      <c r="I37" s="20">
        <v>115</v>
      </c>
      <c r="J37" s="20"/>
      <c r="K37" s="20">
        <f t="shared" si="0"/>
        <v>71623</v>
      </c>
      <c r="L37" s="20"/>
      <c r="M37" s="20">
        <v>50218</v>
      </c>
      <c r="N37" s="20"/>
      <c r="O37" s="20">
        <v>17931</v>
      </c>
      <c r="P37" s="20"/>
      <c r="Q37" s="20">
        <v>3474</v>
      </c>
      <c r="R37" s="20"/>
      <c r="S37" s="20"/>
      <c r="T37" s="20"/>
      <c r="U37" s="20"/>
      <c r="V37" s="20"/>
      <c r="W37" s="20"/>
      <c r="X37" s="20"/>
    </row>
    <row r="38" spans="1:24" s="22" customFormat="1" ht="13.5" customHeight="1">
      <c r="A38" s="20" t="s">
        <v>45</v>
      </c>
      <c r="B38" s="21" t="s">
        <v>13</v>
      </c>
      <c r="C38" s="20">
        <v>77020</v>
      </c>
      <c r="D38" s="20"/>
      <c r="E38" s="20">
        <v>0</v>
      </c>
      <c r="F38" s="20"/>
      <c r="G38" s="20">
        <v>116104</v>
      </c>
      <c r="H38" s="20"/>
      <c r="I38" s="20">
        <v>66892</v>
      </c>
      <c r="J38" s="20"/>
      <c r="K38" s="20">
        <f t="shared" si="0"/>
        <v>260016</v>
      </c>
      <c r="L38" s="20"/>
      <c r="M38" s="20">
        <v>102407</v>
      </c>
      <c r="N38" s="20"/>
      <c r="O38" s="20">
        <v>143473</v>
      </c>
      <c r="P38" s="20"/>
      <c r="Q38" s="20">
        <v>14136</v>
      </c>
      <c r="R38" s="20"/>
      <c r="S38" s="20"/>
      <c r="T38" s="20"/>
      <c r="U38" s="20"/>
      <c r="V38" s="20"/>
      <c r="W38" s="20"/>
      <c r="X38" s="20"/>
    </row>
    <row r="39" spans="1:24" s="22" customFormat="1" ht="13.5" customHeight="1">
      <c r="A39" s="20" t="s">
        <v>46</v>
      </c>
      <c r="B39" s="21" t="s">
        <v>13</v>
      </c>
      <c r="C39" s="20">
        <v>20220</v>
      </c>
      <c r="D39" s="20"/>
      <c r="E39" s="20">
        <v>0</v>
      </c>
      <c r="F39" s="20"/>
      <c r="G39" s="20">
        <v>95436</v>
      </c>
      <c r="H39" s="20"/>
      <c r="I39" s="20">
        <v>80985</v>
      </c>
      <c r="J39" s="20"/>
      <c r="K39" s="20">
        <f t="shared" si="0"/>
        <v>196641</v>
      </c>
      <c r="L39" s="20"/>
      <c r="M39" s="20">
        <v>120993</v>
      </c>
      <c r="N39" s="20"/>
      <c r="O39" s="20">
        <v>59553</v>
      </c>
      <c r="P39" s="20"/>
      <c r="Q39" s="20">
        <v>16095</v>
      </c>
      <c r="R39" s="20"/>
      <c r="S39" s="20"/>
      <c r="T39" s="20"/>
      <c r="U39" s="20"/>
      <c r="V39" s="20"/>
      <c r="W39" s="20"/>
      <c r="X39" s="20"/>
    </row>
    <row r="40" spans="1:24" s="22" customFormat="1" ht="13.5" customHeight="1">
      <c r="A40" s="20" t="s">
        <v>47</v>
      </c>
      <c r="B40" s="21"/>
      <c r="C40" s="20">
        <v>65700</v>
      </c>
      <c r="D40" s="20"/>
      <c r="E40" s="20">
        <v>213699</v>
      </c>
      <c r="F40" s="20"/>
      <c r="G40" s="20">
        <v>344570</v>
      </c>
      <c r="H40" s="20"/>
      <c r="I40" s="20">
        <v>17186</v>
      </c>
      <c r="J40" s="20"/>
      <c r="K40" s="20">
        <f t="shared" si="0"/>
        <v>641155</v>
      </c>
      <c r="L40" s="20"/>
      <c r="M40" s="20">
        <v>344605</v>
      </c>
      <c r="N40" s="20"/>
      <c r="O40" s="20">
        <f>268165+1</f>
        <v>268166</v>
      </c>
      <c r="P40" s="20"/>
      <c r="Q40" s="20">
        <v>28384</v>
      </c>
      <c r="R40" s="20"/>
      <c r="S40" s="20"/>
      <c r="T40" s="20"/>
      <c r="U40" s="20"/>
      <c r="V40" s="20"/>
      <c r="W40" s="20"/>
      <c r="X40" s="20"/>
    </row>
    <row r="41" spans="1:24" s="22" customFormat="1" ht="13.5" customHeight="1">
      <c r="A41" s="20" t="s">
        <v>48</v>
      </c>
      <c r="B41" s="21"/>
      <c r="C41" s="20">
        <v>0</v>
      </c>
      <c r="D41" s="20"/>
      <c r="E41" s="20">
        <v>25122</v>
      </c>
      <c r="F41" s="20"/>
      <c r="G41" s="20">
        <v>0</v>
      </c>
      <c r="H41" s="20"/>
      <c r="I41" s="20">
        <v>0</v>
      </c>
      <c r="J41" s="20"/>
      <c r="K41" s="20">
        <f t="shared" si="0"/>
        <v>25122</v>
      </c>
      <c r="L41" s="20"/>
      <c r="M41" s="20">
        <v>21684</v>
      </c>
      <c r="N41" s="20"/>
      <c r="O41" s="20">
        <v>3438</v>
      </c>
      <c r="P41" s="20"/>
      <c r="Q41" s="20">
        <v>0</v>
      </c>
      <c r="R41" s="20"/>
      <c r="S41" s="20"/>
      <c r="T41" s="20"/>
      <c r="U41" s="20"/>
      <c r="V41" s="20"/>
      <c r="W41" s="20"/>
      <c r="X41" s="20"/>
    </row>
    <row r="42" spans="1:24" s="22" customFormat="1" ht="13.5" customHeight="1">
      <c r="A42" s="20" t="s">
        <v>49</v>
      </c>
      <c r="B42" s="21"/>
      <c r="C42" s="20">
        <v>155444</v>
      </c>
      <c r="D42" s="20"/>
      <c r="E42" s="20">
        <v>125673</v>
      </c>
      <c r="F42" s="20"/>
      <c r="G42" s="20">
        <v>209252</v>
      </c>
      <c r="H42" s="20"/>
      <c r="I42" s="20">
        <v>98708</v>
      </c>
      <c r="J42" s="20"/>
      <c r="K42" s="20">
        <f t="shared" si="0"/>
        <v>589077</v>
      </c>
      <c r="L42" s="20"/>
      <c r="M42" s="20">
        <v>352870</v>
      </c>
      <c r="N42" s="20"/>
      <c r="O42" s="20">
        <v>215858</v>
      </c>
      <c r="P42" s="20"/>
      <c r="Q42" s="20">
        <v>20349</v>
      </c>
      <c r="R42" s="20"/>
      <c r="S42" s="20"/>
      <c r="T42" s="20"/>
      <c r="U42" s="20"/>
      <c r="V42" s="20"/>
      <c r="W42" s="20"/>
      <c r="X42" s="20"/>
    </row>
    <row r="43" spans="1:24" s="22" customFormat="1" ht="13.5" customHeight="1">
      <c r="A43" s="20" t="s">
        <v>50</v>
      </c>
      <c r="B43" s="21"/>
      <c r="C43" s="20">
        <v>2571</v>
      </c>
      <c r="D43" s="20"/>
      <c r="E43" s="22">
        <v>0</v>
      </c>
      <c r="F43" s="20"/>
      <c r="G43" s="20">
        <v>26350</v>
      </c>
      <c r="H43" s="20"/>
      <c r="I43" s="20">
        <v>0</v>
      </c>
      <c r="J43" s="20"/>
      <c r="K43" s="20">
        <f t="shared" si="0"/>
        <v>28921</v>
      </c>
      <c r="L43" s="20"/>
      <c r="M43" s="20">
        <v>27626</v>
      </c>
      <c r="N43" s="20"/>
      <c r="O43" s="20">
        <v>1295</v>
      </c>
      <c r="P43" s="20"/>
      <c r="Q43" s="20">
        <v>0</v>
      </c>
      <c r="R43" s="20"/>
      <c r="S43" s="20"/>
      <c r="T43" s="20"/>
      <c r="U43" s="20"/>
      <c r="V43" s="20"/>
      <c r="W43" s="20"/>
      <c r="X43" s="20"/>
    </row>
    <row r="44" spans="1:24" s="22" customFormat="1" ht="13.5" customHeight="1">
      <c r="A44" s="20" t="s">
        <v>89</v>
      </c>
      <c r="B44" s="21"/>
      <c r="C44" s="20">
        <v>731625</v>
      </c>
      <c r="D44" s="20"/>
      <c r="E44" s="22">
        <v>545479</v>
      </c>
      <c r="F44" s="20"/>
      <c r="G44" s="20">
        <v>239595</v>
      </c>
      <c r="H44" s="20"/>
      <c r="I44" s="20">
        <v>29050</v>
      </c>
      <c r="J44" s="20"/>
      <c r="K44" s="20">
        <f t="shared" si="0"/>
        <v>1545749</v>
      </c>
      <c r="L44" s="20"/>
      <c r="M44" s="20">
        <v>988470</v>
      </c>
      <c r="N44" s="20"/>
      <c r="O44" s="20">
        <v>473444</v>
      </c>
      <c r="P44" s="20"/>
      <c r="Q44" s="20">
        <v>83835</v>
      </c>
      <c r="R44" s="20"/>
      <c r="S44" s="20"/>
      <c r="T44" s="20"/>
      <c r="U44" s="20"/>
      <c r="V44" s="20"/>
      <c r="W44" s="20"/>
      <c r="X44" s="20"/>
    </row>
    <row r="45" spans="1:24" s="22" customFormat="1" ht="13.5" customHeight="1">
      <c r="A45" s="20" t="s">
        <v>51</v>
      </c>
      <c r="B45" s="21" t="s">
        <v>13</v>
      </c>
      <c r="C45" s="20">
        <v>309870</v>
      </c>
      <c r="D45" s="20"/>
      <c r="E45" s="20">
        <v>62451</v>
      </c>
      <c r="F45" s="20"/>
      <c r="G45" s="20">
        <v>225389</v>
      </c>
      <c r="H45" s="20"/>
      <c r="I45" s="20">
        <v>23985</v>
      </c>
      <c r="J45" s="20"/>
      <c r="K45" s="20">
        <f t="shared" si="0"/>
        <v>621695</v>
      </c>
      <c r="L45" s="20"/>
      <c r="M45" s="20">
        <v>405585</v>
      </c>
      <c r="N45" s="20"/>
      <c r="O45" s="20">
        <f>204404-1</f>
        <v>204403</v>
      </c>
      <c r="P45" s="20"/>
      <c r="Q45" s="20">
        <v>11707</v>
      </c>
      <c r="R45" s="20"/>
      <c r="S45" s="20"/>
      <c r="T45" s="20"/>
      <c r="U45" s="20"/>
      <c r="V45" s="20"/>
      <c r="W45" s="20"/>
      <c r="X45" s="20"/>
    </row>
    <row r="46" spans="1:24" s="22" customFormat="1" ht="13.5" customHeight="1">
      <c r="A46" s="20" t="s">
        <v>52</v>
      </c>
      <c r="B46" s="21" t="s">
        <v>13</v>
      </c>
      <c r="C46" s="20">
        <v>2093</v>
      </c>
      <c r="D46" s="20"/>
      <c r="E46" s="20">
        <v>0</v>
      </c>
      <c r="F46" s="20"/>
      <c r="G46" s="20">
        <v>0</v>
      </c>
      <c r="H46" s="20"/>
      <c r="I46" s="20">
        <v>8730</v>
      </c>
      <c r="J46" s="20"/>
      <c r="K46" s="20">
        <f t="shared" si="0"/>
        <v>10823</v>
      </c>
      <c r="L46" s="20"/>
      <c r="M46" s="20">
        <v>0</v>
      </c>
      <c r="N46" s="20"/>
      <c r="O46" s="20">
        <v>10823</v>
      </c>
      <c r="P46" s="20"/>
      <c r="Q46" s="20">
        <v>0</v>
      </c>
      <c r="R46" s="20"/>
      <c r="S46" s="20"/>
      <c r="T46" s="20"/>
      <c r="U46" s="20"/>
      <c r="V46" s="20"/>
      <c r="W46" s="20"/>
      <c r="X46" s="20"/>
    </row>
    <row r="47" spans="1:24" s="22" customFormat="1" ht="13.5" customHeight="1">
      <c r="A47" s="20" t="s">
        <v>53</v>
      </c>
      <c r="B47" s="21"/>
      <c r="C47" s="20">
        <v>164222</v>
      </c>
      <c r="D47" s="20"/>
      <c r="E47" s="22">
        <v>0</v>
      </c>
      <c r="F47" s="20"/>
      <c r="G47" s="20">
        <v>90173</v>
      </c>
      <c r="H47" s="20"/>
      <c r="I47" s="20">
        <v>53240</v>
      </c>
      <c r="J47" s="20"/>
      <c r="K47" s="20">
        <f t="shared" si="0"/>
        <v>307635</v>
      </c>
      <c r="L47" s="20"/>
      <c r="M47" s="20">
        <v>113715</v>
      </c>
      <c r="N47" s="20"/>
      <c r="O47" s="20">
        <f>157067+1</f>
        <v>157068</v>
      </c>
      <c r="P47" s="20"/>
      <c r="Q47" s="20">
        <v>36852</v>
      </c>
      <c r="R47" s="20"/>
      <c r="S47" s="20"/>
      <c r="T47" s="20"/>
      <c r="U47" s="20"/>
      <c r="V47" s="20"/>
      <c r="W47" s="20"/>
      <c r="X47" s="20"/>
    </row>
    <row r="48" spans="1:24" s="22" customFormat="1" ht="13.5" customHeight="1">
      <c r="A48" s="20" t="s">
        <v>54</v>
      </c>
      <c r="B48" s="21"/>
      <c r="C48" s="20">
        <v>1103563</v>
      </c>
      <c r="D48" s="20"/>
      <c r="E48" s="20">
        <v>181440</v>
      </c>
      <c r="F48" s="20"/>
      <c r="G48" s="20">
        <v>257264</v>
      </c>
      <c r="H48" s="20"/>
      <c r="I48" s="20">
        <v>220586</v>
      </c>
      <c r="J48" s="20"/>
      <c r="K48" s="20">
        <f t="shared" si="0"/>
        <v>1762853</v>
      </c>
      <c r="L48" s="20"/>
      <c r="M48" s="20">
        <v>1047946</v>
      </c>
      <c r="N48" s="20"/>
      <c r="O48" s="20">
        <f>688829-1</f>
        <v>688828</v>
      </c>
      <c r="P48" s="20"/>
      <c r="Q48" s="20">
        <v>26079</v>
      </c>
      <c r="R48" s="20"/>
      <c r="S48" s="20"/>
      <c r="T48" s="20"/>
      <c r="U48" s="20"/>
      <c r="V48" s="20"/>
      <c r="W48" s="20"/>
      <c r="X48" s="20"/>
    </row>
    <row r="49" spans="1:24" s="22" customFormat="1" ht="13.5" customHeight="1">
      <c r="A49" s="20" t="s">
        <v>55</v>
      </c>
      <c r="B49" s="21"/>
      <c r="C49" s="20">
        <v>7747</v>
      </c>
      <c r="D49" s="20"/>
      <c r="E49" s="20">
        <v>0</v>
      </c>
      <c r="F49" s="20"/>
      <c r="G49" s="20">
        <v>0</v>
      </c>
      <c r="H49" s="20"/>
      <c r="I49" s="20">
        <v>9089</v>
      </c>
      <c r="J49" s="20"/>
      <c r="K49" s="20">
        <f t="shared" si="0"/>
        <v>16836</v>
      </c>
      <c r="L49" s="20"/>
      <c r="M49" s="20">
        <v>4200</v>
      </c>
      <c r="N49" s="20"/>
      <c r="O49" s="20">
        <v>12636</v>
      </c>
      <c r="P49" s="20"/>
      <c r="Q49" s="20">
        <v>0</v>
      </c>
      <c r="R49" s="20"/>
      <c r="S49" s="20"/>
      <c r="T49" s="20"/>
      <c r="U49" s="20"/>
      <c r="V49" s="20"/>
      <c r="W49" s="20"/>
      <c r="X49" s="20"/>
    </row>
    <row r="50" spans="1:24" s="22" customFormat="1" ht="13.5" customHeight="1">
      <c r="A50" s="20" t="s">
        <v>90</v>
      </c>
      <c r="B50" s="21"/>
      <c r="C50" s="20">
        <v>0</v>
      </c>
      <c r="D50" s="20"/>
      <c r="E50" s="22">
        <v>0</v>
      </c>
      <c r="F50" s="20"/>
      <c r="G50" s="20">
        <v>94157</v>
      </c>
      <c r="H50" s="20"/>
      <c r="I50" s="20">
        <v>1507</v>
      </c>
      <c r="J50" s="20"/>
      <c r="K50" s="20">
        <f t="shared" si="0"/>
        <v>95664</v>
      </c>
      <c r="L50" s="20"/>
      <c r="M50" s="20">
        <v>84893</v>
      </c>
      <c r="N50" s="20"/>
      <c r="O50" s="20">
        <f>10772-1</f>
        <v>10771</v>
      </c>
      <c r="P50" s="20"/>
      <c r="Q50" s="20">
        <v>0</v>
      </c>
      <c r="R50" s="20"/>
      <c r="S50" s="20"/>
      <c r="T50" s="20"/>
      <c r="U50" s="20"/>
      <c r="V50" s="20"/>
      <c r="W50" s="20"/>
      <c r="X50" s="20"/>
    </row>
    <row r="51" spans="1:24" s="22" customFormat="1" ht="13.5" customHeight="1">
      <c r="A51" s="20" t="s">
        <v>56</v>
      </c>
      <c r="B51" s="21"/>
      <c r="C51" s="20">
        <v>0</v>
      </c>
      <c r="D51" s="20"/>
      <c r="E51" s="20">
        <v>25397</v>
      </c>
      <c r="F51" s="20"/>
      <c r="G51" s="20">
        <v>22956</v>
      </c>
      <c r="H51" s="20"/>
      <c r="I51" s="20">
        <v>0</v>
      </c>
      <c r="J51" s="20"/>
      <c r="K51" s="20">
        <f t="shared" si="0"/>
        <v>48353</v>
      </c>
      <c r="L51" s="20"/>
      <c r="M51" s="20">
        <v>27241</v>
      </c>
      <c r="N51" s="20"/>
      <c r="O51" s="20">
        <v>21112</v>
      </c>
      <c r="P51" s="20"/>
      <c r="Q51" s="20">
        <v>0</v>
      </c>
      <c r="R51" s="20"/>
      <c r="S51" s="20"/>
      <c r="T51" s="20"/>
      <c r="U51" s="20"/>
      <c r="V51" s="20"/>
      <c r="W51" s="20"/>
      <c r="X51" s="20"/>
    </row>
    <row r="52" spans="1:24" s="22" customFormat="1" ht="13.5" customHeight="1">
      <c r="A52" s="20" t="s">
        <v>85</v>
      </c>
      <c r="B52" s="21"/>
      <c r="C52" s="20">
        <v>25102</v>
      </c>
      <c r="D52" s="20"/>
      <c r="E52" s="20">
        <v>0</v>
      </c>
      <c r="F52" s="20"/>
      <c r="G52" s="20">
        <v>27648</v>
      </c>
      <c r="H52" s="20"/>
      <c r="I52" s="20">
        <v>44</v>
      </c>
      <c r="J52" s="20"/>
      <c r="K52" s="20">
        <f t="shared" si="0"/>
        <v>52794</v>
      </c>
      <c r="L52" s="20"/>
      <c r="M52" s="20">
        <v>25872</v>
      </c>
      <c r="N52" s="20"/>
      <c r="O52" s="20">
        <v>22306</v>
      </c>
      <c r="P52" s="20"/>
      <c r="Q52" s="20">
        <v>4616</v>
      </c>
      <c r="R52" s="20"/>
      <c r="S52" s="20"/>
      <c r="T52" s="20"/>
      <c r="U52" s="20"/>
      <c r="V52" s="20"/>
      <c r="W52" s="20"/>
      <c r="X52" s="20"/>
    </row>
    <row r="53" spans="1:24" s="22" customFormat="1" ht="13.5" customHeight="1">
      <c r="A53" s="20" t="s">
        <v>82</v>
      </c>
      <c r="B53" s="21"/>
      <c r="C53" s="20">
        <v>0</v>
      </c>
      <c r="D53" s="20"/>
      <c r="E53" s="20">
        <v>0</v>
      </c>
      <c r="F53" s="20"/>
      <c r="G53" s="20">
        <v>6768</v>
      </c>
      <c r="H53" s="20"/>
      <c r="I53" s="20">
        <v>0</v>
      </c>
      <c r="J53" s="20"/>
      <c r="K53" s="20">
        <f t="shared" si="0"/>
        <v>6768</v>
      </c>
      <c r="L53" s="20"/>
      <c r="M53" s="20">
        <v>0</v>
      </c>
      <c r="N53" s="20"/>
      <c r="O53" s="20">
        <v>6512</v>
      </c>
      <c r="P53" s="20"/>
      <c r="Q53" s="20">
        <v>256</v>
      </c>
      <c r="R53" s="20"/>
      <c r="S53" s="20"/>
      <c r="T53" s="20"/>
      <c r="U53" s="20"/>
      <c r="V53" s="20"/>
      <c r="W53" s="20"/>
      <c r="X53" s="20"/>
    </row>
    <row r="54" spans="1:24" s="22" customFormat="1" ht="13.5" customHeight="1">
      <c r="A54" s="20" t="s">
        <v>57</v>
      </c>
      <c r="B54" s="21" t="s">
        <v>13</v>
      </c>
      <c r="C54" s="23">
        <v>37378</v>
      </c>
      <c r="D54" s="20"/>
      <c r="E54" s="23">
        <v>40572</v>
      </c>
      <c r="F54" s="20"/>
      <c r="G54" s="23">
        <v>544821</v>
      </c>
      <c r="H54" s="20"/>
      <c r="I54" s="23">
        <v>239951</v>
      </c>
      <c r="J54" s="20"/>
      <c r="K54" s="23">
        <f t="shared" si="0"/>
        <v>862722</v>
      </c>
      <c r="L54" s="20"/>
      <c r="M54" s="23">
        <v>226078</v>
      </c>
      <c r="N54" s="20"/>
      <c r="O54" s="20">
        <f>568824+1</f>
        <v>568825</v>
      </c>
      <c r="P54" s="20"/>
      <c r="Q54" s="23">
        <v>67819</v>
      </c>
      <c r="R54" s="20"/>
      <c r="S54" s="20"/>
      <c r="T54" s="20"/>
      <c r="U54" s="20"/>
      <c r="V54" s="20"/>
      <c r="W54" s="20"/>
      <c r="X54" s="20"/>
    </row>
    <row r="55" spans="1:24" s="22" customFormat="1" ht="13.5" customHeight="1">
      <c r="A55" s="20" t="s">
        <v>22</v>
      </c>
      <c r="B55" s="21" t="s">
        <v>13</v>
      </c>
      <c r="C55" s="28">
        <f>SUM(C19:C54)</f>
        <v>4714694</v>
      </c>
      <c r="D55" s="20"/>
      <c r="E55" s="28">
        <f>SUM(E19:E54)</f>
        <v>4576460</v>
      </c>
      <c r="F55" s="20"/>
      <c r="G55" s="28">
        <f>SUM(G19:G54)</f>
        <v>5219667</v>
      </c>
      <c r="H55" s="20"/>
      <c r="I55" s="28">
        <f>SUM(I19:I54)</f>
        <v>1807115</v>
      </c>
      <c r="J55" s="20"/>
      <c r="K55" s="23">
        <f t="shared" si="0"/>
        <v>16317936</v>
      </c>
      <c r="L55" s="20"/>
      <c r="M55" s="28">
        <f>SUM(M19:M54)</f>
        <v>9157828</v>
      </c>
      <c r="N55" s="20"/>
      <c r="O55" s="28">
        <f>SUM(O19:O54)</f>
        <v>6224548</v>
      </c>
      <c r="P55" s="20"/>
      <c r="Q55" s="28">
        <f>SUM(Q19:Q54)</f>
        <v>935560</v>
      </c>
      <c r="R55" s="20"/>
      <c r="S55" s="20"/>
      <c r="T55" s="20"/>
      <c r="U55" s="20"/>
      <c r="V55" s="20"/>
      <c r="W55" s="20"/>
      <c r="X55" s="20"/>
    </row>
    <row r="56" spans="1:24" s="22" customFormat="1" ht="13.5" customHeight="1">
      <c r="A56" s="20"/>
      <c r="B56" s="21"/>
      <c r="C56" s="24"/>
      <c r="D56" s="20"/>
      <c r="E56" s="24"/>
      <c r="F56" s="20"/>
      <c r="G56" s="24"/>
      <c r="H56" s="20"/>
      <c r="I56" s="24"/>
      <c r="J56" s="20"/>
      <c r="K56" s="20"/>
      <c r="L56" s="20"/>
      <c r="M56" s="24"/>
      <c r="N56" s="20"/>
      <c r="O56" s="24"/>
      <c r="P56" s="20"/>
      <c r="Q56" s="24"/>
      <c r="R56" s="20"/>
      <c r="S56" s="20"/>
      <c r="T56" s="20"/>
      <c r="U56" s="20"/>
      <c r="V56" s="20"/>
      <c r="W56" s="20"/>
      <c r="X56" s="20"/>
    </row>
    <row r="57" spans="1:24" s="22" customFormat="1" ht="13.5" customHeight="1">
      <c r="A57" s="20" t="s">
        <v>77</v>
      </c>
      <c r="B57" s="21"/>
      <c r="C57" s="23">
        <v>727820</v>
      </c>
      <c r="D57" s="20"/>
      <c r="E57" s="23">
        <v>0</v>
      </c>
      <c r="F57" s="20"/>
      <c r="G57" s="23">
        <v>0</v>
      </c>
      <c r="H57" s="20"/>
      <c r="I57" s="23">
        <v>0</v>
      </c>
      <c r="J57" s="20"/>
      <c r="K57" s="23">
        <f t="shared" si="0"/>
        <v>727820</v>
      </c>
      <c r="L57" s="20"/>
      <c r="M57" s="23">
        <v>0</v>
      </c>
      <c r="N57" s="20"/>
      <c r="O57" s="23">
        <v>724620</v>
      </c>
      <c r="P57" s="20"/>
      <c r="Q57" s="23">
        <v>3200</v>
      </c>
      <c r="R57" s="20"/>
      <c r="S57" s="20"/>
      <c r="T57" s="20"/>
      <c r="U57" s="20"/>
      <c r="V57" s="20"/>
      <c r="W57" s="20"/>
      <c r="X57" s="20"/>
    </row>
    <row r="58" spans="1:24" s="22" customFormat="1" ht="13.5" customHeight="1">
      <c r="A58" s="20"/>
      <c r="B58" s="21" t="s">
        <v>13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s="22" customFormat="1" ht="13.5" customHeight="1">
      <c r="A59" s="20" t="s">
        <v>24</v>
      </c>
      <c r="B59" s="21" t="s">
        <v>13</v>
      </c>
      <c r="C59" s="23">
        <f>SUM(C55,C57)</f>
        <v>5442514</v>
      </c>
      <c r="D59" s="20"/>
      <c r="E59" s="23">
        <f>SUM(E55,E57)</f>
        <v>4576460</v>
      </c>
      <c r="F59" s="20"/>
      <c r="G59" s="23">
        <f>SUM(G55,G57)</f>
        <v>5219667</v>
      </c>
      <c r="H59" s="20"/>
      <c r="I59" s="23">
        <f>SUM(I55,I57)</f>
        <v>1807115</v>
      </c>
      <c r="J59" s="20"/>
      <c r="K59" s="23">
        <f t="shared" si="0"/>
        <v>17045756</v>
      </c>
      <c r="L59" s="20"/>
      <c r="M59" s="23">
        <f>SUM(M55,M57)</f>
        <v>9157828</v>
      </c>
      <c r="N59" s="20"/>
      <c r="O59" s="23">
        <f>SUM(O55,O57)</f>
        <v>6949168</v>
      </c>
      <c r="P59" s="20"/>
      <c r="Q59" s="23">
        <f>SUM(Q55,Q57)</f>
        <v>938760</v>
      </c>
      <c r="R59" s="20"/>
      <c r="S59" s="20"/>
      <c r="T59" s="20"/>
      <c r="U59" s="20"/>
      <c r="V59" s="20"/>
      <c r="W59" s="20"/>
      <c r="X59" s="20"/>
    </row>
    <row r="60" spans="1:24" s="22" customFormat="1" ht="13.5" customHeight="1">
      <c r="A60" s="20"/>
      <c r="B60" s="21" t="s">
        <v>13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s="22" customFormat="1" ht="13.5" customHeight="1">
      <c r="A61" s="20" t="s">
        <v>20</v>
      </c>
      <c r="B61" s="21" t="s">
        <v>13</v>
      </c>
      <c r="C61" s="20" t="s">
        <v>13</v>
      </c>
      <c r="D61" s="20"/>
      <c r="E61" s="20" t="s">
        <v>13</v>
      </c>
      <c r="F61" s="20"/>
      <c r="G61" s="20" t="s">
        <v>13</v>
      </c>
      <c r="H61" s="20"/>
      <c r="I61" s="20"/>
      <c r="J61" s="20"/>
      <c r="K61" s="20"/>
      <c r="L61" s="20"/>
      <c r="M61" s="20" t="s">
        <v>13</v>
      </c>
      <c r="N61" s="20"/>
      <c r="O61" s="20" t="s">
        <v>13</v>
      </c>
      <c r="P61" s="20"/>
      <c r="Q61" s="20" t="s">
        <v>13</v>
      </c>
      <c r="R61" s="20"/>
      <c r="S61" s="20"/>
      <c r="T61" s="20"/>
      <c r="U61" s="20"/>
      <c r="V61" s="20"/>
      <c r="W61" s="20"/>
      <c r="X61" s="20"/>
    </row>
    <row r="62" spans="1:24" s="22" customFormat="1" ht="13.5" customHeight="1">
      <c r="A62" s="20" t="s">
        <v>59</v>
      </c>
      <c r="B62" s="21" t="s">
        <v>13</v>
      </c>
      <c r="C62" s="20">
        <v>73046</v>
      </c>
      <c r="D62" s="20"/>
      <c r="E62" s="20">
        <v>0</v>
      </c>
      <c r="F62" s="20"/>
      <c r="G62" s="20">
        <v>0</v>
      </c>
      <c r="H62" s="20"/>
      <c r="I62" s="20">
        <v>0</v>
      </c>
      <c r="J62" s="20"/>
      <c r="K62" s="20">
        <f t="shared" si="0"/>
        <v>73046</v>
      </c>
      <c r="L62" s="20"/>
      <c r="M62" s="20">
        <v>73046</v>
      </c>
      <c r="N62" s="20"/>
      <c r="O62" s="20">
        <v>0</v>
      </c>
      <c r="P62" s="20"/>
      <c r="Q62" s="20">
        <v>0</v>
      </c>
      <c r="R62" s="20"/>
      <c r="S62" s="20"/>
      <c r="T62" s="20"/>
      <c r="U62" s="20"/>
      <c r="V62" s="20"/>
      <c r="W62" s="20"/>
      <c r="X62" s="20"/>
    </row>
    <row r="63" spans="1:24" s="22" customFormat="1" ht="13.5" customHeight="1">
      <c r="A63" s="20" t="s">
        <v>58</v>
      </c>
      <c r="B63" s="21" t="s">
        <v>13</v>
      </c>
      <c r="C63" s="20">
        <v>55388</v>
      </c>
      <c r="D63" s="20"/>
      <c r="E63" s="20">
        <v>4788</v>
      </c>
      <c r="F63" s="20"/>
      <c r="G63" s="20">
        <v>163675</v>
      </c>
      <c r="H63" s="20"/>
      <c r="I63" s="20">
        <v>1761</v>
      </c>
      <c r="J63" s="20"/>
      <c r="K63" s="20">
        <f t="shared" si="0"/>
        <v>225612</v>
      </c>
      <c r="L63" s="20"/>
      <c r="M63" s="20">
        <v>90018</v>
      </c>
      <c r="N63" s="20"/>
      <c r="O63" s="20">
        <f>135593+1</f>
        <v>135594</v>
      </c>
      <c r="P63" s="20"/>
      <c r="Q63" s="20">
        <v>0</v>
      </c>
      <c r="R63" s="20"/>
      <c r="S63" s="20"/>
      <c r="T63" s="20"/>
      <c r="U63" s="20"/>
      <c r="V63" s="20"/>
      <c r="W63" s="20"/>
      <c r="X63" s="20"/>
    </row>
    <row r="64" spans="1:24" s="22" customFormat="1" ht="13.5" customHeight="1">
      <c r="A64" s="20" t="s">
        <v>30</v>
      </c>
      <c r="B64" s="21" t="s">
        <v>13</v>
      </c>
      <c r="C64" s="20">
        <v>2809</v>
      </c>
      <c r="D64" s="20"/>
      <c r="E64" s="20">
        <v>0</v>
      </c>
      <c r="F64" s="20"/>
      <c r="G64" s="20">
        <v>13533</v>
      </c>
      <c r="H64" s="20"/>
      <c r="I64" s="20">
        <v>45307</v>
      </c>
      <c r="J64" s="20"/>
      <c r="K64" s="20">
        <f t="shared" si="0"/>
        <v>61649</v>
      </c>
      <c r="L64" s="20"/>
      <c r="M64" s="20">
        <v>45000</v>
      </c>
      <c r="N64" s="20"/>
      <c r="O64" s="20">
        <v>16497</v>
      </c>
      <c r="P64" s="20"/>
      <c r="Q64" s="20">
        <v>152</v>
      </c>
      <c r="R64" s="20"/>
      <c r="S64" s="20"/>
      <c r="T64" s="20"/>
      <c r="U64" s="20"/>
      <c r="V64" s="20"/>
      <c r="W64" s="20"/>
      <c r="X64" s="20"/>
    </row>
    <row r="65" spans="1:24" s="22" customFormat="1" ht="13.5" customHeight="1">
      <c r="A65" s="20" t="s">
        <v>31</v>
      </c>
      <c r="B65" s="21"/>
      <c r="C65" s="20">
        <v>22964</v>
      </c>
      <c r="D65" s="20"/>
      <c r="E65" s="20">
        <v>95841</v>
      </c>
      <c r="F65" s="20"/>
      <c r="G65" s="20">
        <v>211794</v>
      </c>
      <c r="H65" s="20"/>
      <c r="I65" s="20">
        <v>1799</v>
      </c>
      <c r="J65" s="20"/>
      <c r="K65" s="20">
        <f t="shared" si="0"/>
        <v>332398</v>
      </c>
      <c r="L65" s="20"/>
      <c r="M65" s="20">
        <v>239112</v>
      </c>
      <c r="N65" s="20"/>
      <c r="O65" s="20">
        <f>46555-1</f>
        <v>46554</v>
      </c>
      <c r="P65" s="20"/>
      <c r="Q65" s="20">
        <v>46732</v>
      </c>
      <c r="R65" s="20"/>
      <c r="S65" s="20"/>
      <c r="T65" s="20"/>
      <c r="U65" s="20"/>
      <c r="V65" s="20"/>
      <c r="W65" s="20"/>
      <c r="X65" s="20"/>
    </row>
    <row r="66" spans="1:24" s="22" customFormat="1" ht="13.5" customHeight="1">
      <c r="A66" s="20" t="s">
        <v>32</v>
      </c>
      <c r="B66" s="21"/>
      <c r="C66" s="20">
        <v>1045</v>
      </c>
      <c r="D66" s="20"/>
      <c r="E66" s="20">
        <v>3074</v>
      </c>
      <c r="F66" s="20"/>
      <c r="G66" s="20">
        <v>5250</v>
      </c>
      <c r="H66" s="20"/>
      <c r="I66" s="20">
        <v>0</v>
      </c>
      <c r="J66" s="20"/>
      <c r="K66" s="20">
        <f t="shared" si="0"/>
        <v>9369</v>
      </c>
      <c r="L66" s="20"/>
      <c r="M66" s="20">
        <v>0</v>
      </c>
      <c r="N66" s="20"/>
      <c r="O66" s="20">
        <v>9369</v>
      </c>
      <c r="P66" s="20"/>
      <c r="Q66" s="20">
        <v>0</v>
      </c>
      <c r="R66" s="20"/>
      <c r="S66" s="20"/>
      <c r="T66" s="20"/>
      <c r="U66" s="20"/>
      <c r="V66" s="20"/>
      <c r="W66" s="20"/>
      <c r="X66" s="20"/>
    </row>
    <row r="67" spans="1:24" s="22" customFormat="1" ht="13.5" customHeight="1">
      <c r="A67" s="20" t="s">
        <v>78</v>
      </c>
      <c r="B67" s="21"/>
      <c r="C67" s="20">
        <v>5244</v>
      </c>
      <c r="D67" s="20"/>
      <c r="E67" s="20">
        <v>0</v>
      </c>
      <c r="F67" s="20"/>
      <c r="G67" s="20">
        <v>1000</v>
      </c>
      <c r="H67" s="20"/>
      <c r="I67" s="20">
        <v>0</v>
      </c>
      <c r="J67" s="20"/>
      <c r="K67" s="20">
        <f t="shared" si="0"/>
        <v>6244</v>
      </c>
      <c r="L67" s="20"/>
      <c r="M67" s="20">
        <v>0</v>
      </c>
      <c r="N67" s="20"/>
      <c r="O67" s="20">
        <v>6243</v>
      </c>
      <c r="P67" s="20"/>
      <c r="Q67" s="20">
        <v>1</v>
      </c>
      <c r="R67" s="20"/>
      <c r="S67" s="20"/>
      <c r="T67" s="20"/>
      <c r="U67" s="20"/>
      <c r="V67" s="20"/>
      <c r="W67" s="20"/>
      <c r="X67" s="20"/>
    </row>
    <row r="68" spans="1:24" s="22" customFormat="1" ht="13.5" customHeight="1">
      <c r="A68" s="20" t="s">
        <v>86</v>
      </c>
      <c r="B68" s="21"/>
      <c r="C68" s="20">
        <v>24167</v>
      </c>
      <c r="D68" s="20"/>
      <c r="E68" s="20">
        <v>0</v>
      </c>
      <c r="F68" s="20"/>
      <c r="G68" s="20">
        <v>350</v>
      </c>
      <c r="H68" s="20"/>
      <c r="I68" s="20">
        <v>0</v>
      </c>
      <c r="J68" s="20"/>
      <c r="K68" s="20">
        <f t="shared" si="0"/>
        <v>24517</v>
      </c>
      <c r="L68" s="20"/>
      <c r="M68" s="20">
        <v>9891</v>
      </c>
      <c r="N68" s="20"/>
      <c r="O68" s="20">
        <v>10653</v>
      </c>
      <c r="P68" s="20"/>
      <c r="Q68" s="20">
        <v>3973</v>
      </c>
      <c r="R68" s="20"/>
      <c r="S68" s="20"/>
      <c r="T68" s="20"/>
      <c r="U68" s="20"/>
      <c r="V68" s="20"/>
      <c r="W68" s="20"/>
      <c r="X68" s="20"/>
    </row>
    <row r="69" spans="1:24" s="22" customFormat="1" ht="13.5" customHeight="1">
      <c r="A69" s="20" t="s">
        <v>60</v>
      </c>
      <c r="B69" s="21" t="s">
        <v>13</v>
      </c>
      <c r="C69" s="20">
        <v>57003</v>
      </c>
      <c r="D69" s="20"/>
      <c r="E69" s="20">
        <v>0</v>
      </c>
      <c r="F69" s="20"/>
      <c r="G69" s="20">
        <v>6447</v>
      </c>
      <c r="H69" s="20"/>
      <c r="I69" s="20">
        <v>941</v>
      </c>
      <c r="J69" s="20"/>
      <c r="K69" s="20">
        <f t="shared" si="0"/>
        <v>64391</v>
      </c>
      <c r="L69" s="20"/>
      <c r="M69" s="20">
        <v>15543</v>
      </c>
      <c r="N69" s="20"/>
      <c r="O69" s="20">
        <f>46163+1</f>
        <v>46164</v>
      </c>
      <c r="P69" s="20"/>
      <c r="Q69" s="20">
        <v>2684</v>
      </c>
      <c r="R69" s="20"/>
      <c r="S69" s="20"/>
      <c r="T69" s="20"/>
      <c r="U69" s="20"/>
      <c r="V69" s="20"/>
      <c r="W69" s="20"/>
      <c r="X69" s="20"/>
    </row>
    <row r="70" spans="1:24" s="22" customFormat="1" ht="13.5" customHeight="1">
      <c r="A70" s="20" t="s">
        <v>36</v>
      </c>
      <c r="B70" s="21"/>
      <c r="C70" s="20">
        <v>143442</v>
      </c>
      <c r="D70" s="20"/>
      <c r="E70" s="20">
        <v>0</v>
      </c>
      <c r="F70" s="20"/>
      <c r="G70" s="20">
        <v>1055</v>
      </c>
      <c r="H70" s="20"/>
      <c r="I70" s="20">
        <v>1480</v>
      </c>
      <c r="J70" s="20"/>
      <c r="K70" s="20">
        <f t="shared" si="0"/>
        <v>145977</v>
      </c>
      <c r="L70" s="20"/>
      <c r="M70" s="20">
        <v>100802</v>
      </c>
      <c r="N70" s="20"/>
      <c r="O70" s="20">
        <v>35717</v>
      </c>
      <c r="P70" s="20"/>
      <c r="Q70" s="20">
        <v>9458</v>
      </c>
      <c r="R70" s="20"/>
      <c r="S70" s="20"/>
      <c r="T70" s="20"/>
      <c r="U70" s="20"/>
      <c r="V70" s="20"/>
      <c r="W70" s="20"/>
      <c r="X70" s="20"/>
    </row>
    <row r="71" spans="1:24" s="22" customFormat="1" ht="13.5" customHeight="1">
      <c r="A71" s="20" t="s">
        <v>61</v>
      </c>
      <c r="B71" s="21"/>
      <c r="C71" s="20">
        <v>239072</v>
      </c>
      <c r="D71" s="20"/>
      <c r="E71" s="20">
        <v>4055</v>
      </c>
      <c r="F71" s="20"/>
      <c r="G71" s="20">
        <v>0</v>
      </c>
      <c r="H71" s="20"/>
      <c r="I71" s="20">
        <v>12432</v>
      </c>
      <c r="J71" s="20"/>
      <c r="K71" s="20">
        <f t="shared" si="0"/>
        <v>255559</v>
      </c>
      <c r="L71" s="20"/>
      <c r="M71" s="20">
        <v>220143</v>
      </c>
      <c r="N71" s="20"/>
      <c r="O71" s="20">
        <v>32174</v>
      </c>
      <c r="P71" s="20"/>
      <c r="Q71" s="20">
        <v>3242</v>
      </c>
      <c r="R71" s="20"/>
      <c r="S71" s="20"/>
      <c r="T71" s="20"/>
      <c r="U71" s="20"/>
      <c r="V71" s="20"/>
      <c r="W71" s="20"/>
      <c r="X71" s="20"/>
    </row>
    <row r="72" spans="1:24" s="22" customFormat="1" ht="13.5" customHeight="1">
      <c r="A72" s="20" t="s">
        <v>62</v>
      </c>
      <c r="B72" s="21" t="s">
        <v>13</v>
      </c>
      <c r="C72" s="20">
        <v>249580</v>
      </c>
      <c r="D72" s="20"/>
      <c r="E72" s="20">
        <v>320391</v>
      </c>
      <c r="F72" s="20"/>
      <c r="G72" s="20">
        <v>13590</v>
      </c>
      <c r="H72" s="20"/>
      <c r="I72" s="20">
        <v>19334</v>
      </c>
      <c r="J72" s="20"/>
      <c r="K72" s="20">
        <f t="shared" si="0"/>
        <v>602895</v>
      </c>
      <c r="L72" s="20"/>
      <c r="M72" s="20">
        <v>398218</v>
      </c>
      <c r="N72" s="20"/>
      <c r="O72" s="20">
        <v>175963</v>
      </c>
      <c r="P72" s="20"/>
      <c r="Q72" s="20">
        <v>28714</v>
      </c>
      <c r="R72" s="20"/>
      <c r="S72" s="20"/>
      <c r="T72" s="20"/>
      <c r="U72" s="20"/>
      <c r="V72" s="20"/>
      <c r="W72" s="20"/>
      <c r="X72" s="20"/>
    </row>
    <row r="73" spans="1:24" s="22" customFormat="1" ht="13.5" customHeight="1">
      <c r="A73" s="20" t="s">
        <v>39</v>
      </c>
      <c r="B73" s="21"/>
      <c r="C73" s="20">
        <v>25510</v>
      </c>
      <c r="D73" s="20"/>
      <c r="E73" s="20">
        <v>1216492</v>
      </c>
      <c r="F73" s="20"/>
      <c r="G73" s="20">
        <v>41279</v>
      </c>
      <c r="H73" s="20"/>
      <c r="I73" s="20">
        <v>10561</v>
      </c>
      <c r="J73" s="20"/>
      <c r="K73" s="20">
        <f t="shared" si="0"/>
        <v>1293842</v>
      </c>
      <c r="L73" s="20"/>
      <c r="M73" s="20">
        <v>362429</v>
      </c>
      <c r="N73" s="20"/>
      <c r="O73" s="20">
        <f>926957+1</f>
        <v>926958</v>
      </c>
      <c r="P73" s="20"/>
      <c r="Q73" s="20">
        <v>4455</v>
      </c>
      <c r="R73" s="20"/>
      <c r="S73" s="20"/>
      <c r="T73" s="20"/>
      <c r="U73" s="20"/>
      <c r="V73" s="20"/>
      <c r="W73" s="20"/>
      <c r="X73" s="20"/>
    </row>
    <row r="74" spans="1:24" s="22" customFormat="1" ht="13.5" customHeight="1">
      <c r="A74" s="20" t="s">
        <v>83</v>
      </c>
      <c r="B74" s="21"/>
      <c r="C74" s="20">
        <v>0</v>
      </c>
      <c r="D74" s="20"/>
      <c r="E74" s="20">
        <v>0</v>
      </c>
      <c r="F74" s="20"/>
      <c r="G74" s="20">
        <v>0</v>
      </c>
      <c r="H74" s="20"/>
      <c r="I74" s="20">
        <v>43688</v>
      </c>
      <c r="J74" s="20"/>
      <c r="K74" s="24">
        <f t="shared" si="0"/>
        <v>43688</v>
      </c>
      <c r="L74" s="20"/>
      <c r="M74" s="20">
        <v>37184</v>
      </c>
      <c r="N74" s="20"/>
      <c r="O74" s="20">
        <f>6503+1</f>
        <v>6504</v>
      </c>
      <c r="P74" s="20"/>
      <c r="Q74" s="20">
        <v>0</v>
      </c>
      <c r="R74" s="20"/>
      <c r="S74" s="20"/>
      <c r="T74" s="20"/>
      <c r="U74" s="20"/>
      <c r="V74" s="20"/>
      <c r="W74" s="20"/>
      <c r="X74" s="20"/>
    </row>
    <row r="75" spans="1:24" s="22" customFormat="1" ht="13.5" customHeight="1">
      <c r="A75" s="20" t="s">
        <v>63</v>
      </c>
      <c r="B75" s="21" t="s">
        <v>13</v>
      </c>
      <c r="C75" s="20">
        <v>7358</v>
      </c>
      <c r="D75" s="20"/>
      <c r="E75" s="20">
        <v>0</v>
      </c>
      <c r="F75" s="20"/>
      <c r="G75" s="20">
        <v>54788</v>
      </c>
      <c r="H75" s="20"/>
      <c r="I75" s="20">
        <v>2214</v>
      </c>
      <c r="J75" s="20"/>
      <c r="K75" s="20">
        <f t="shared" si="0"/>
        <v>64360</v>
      </c>
      <c r="L75" s="20"/>
      <c r="M75" s="20">
        <v>52836</v>
      </c>
      <c r="N75" s="20"/>
      <c r="O75" s="20">
        <v>10678</v>
      </c>
      <c r="P75" s="20"/>
      <c r="Q75" s="20">
        <v>846</v>
      </c>
      <c r="R75" s="20"/>
      <c r="S75" s="20"/>
      <c r="T75" s="20"/>
      <c r="U75" s="20"/>
      <c r="V75" s="20"/>
      <c r="W75" s="20"/>
      <c r="X75" s="20"/>
    </row>
    <row r="76" spans="1:24" s="22" customFormat="1" ht="13.5" customHeight="1">
      <c r="A76" s="20" t="s">
        <v>42</v>
      </c>
      <c r="B76" s="21"/>
      <c r="C76" s="20">
        <v>9877</v>
      </c>
      <c r="D76" s="20"/>
      <c r="E76" s="20">
        <v>7241</v>
      </c>
      <c r="F76" s="20"/>
      <c r="G76" s="20">
        <v>25687</v>
      </c>
      <c r="H76" s="20"/>
      <c r="I76" s="20">
        <v>0</v>
      </c>
      <c r="J76" s="20"/>
      <c r="K76" s="20">
        <f t="shared" si="0"/>
        <v>42805</v>
      </c>
      <c r="L76" s="20"/>
      <c r="M76" s="20">
        <v>21330</v>
      </c>
      <c r="N76" s="20"/>
      <c r="O76" s="20">
        <v>14503</v>
      </c>
      <c r="P76" s="20"/>
      <c r="Q76" s="20">
        <v>6972</v>
      </c>
      <c r="R76" s="20"/>
      <c r="S76" s="20"/>
      <c r="T76" s="20"/>
      <c r="U76" s="20"/>
      <c r="V76" s="20"/>
      <c r="W76" s="20"/>
      <c r="X76" s="20"/>
    </row>
    <row r="77" spans="1:24" s="22" customFormat="1" ht="13.5" customHeight="1">
      <c r="A77" s="20" t="s">
        <v>45</v>
      </c>
      <c r="B77" s="21"/>
      <c r="C77" s="20">
        <v>4178</v>
      </c>
      <c r="D77" s="20"/>
      <c r="E77" s="20">
        <v>0</v>
      </c>
      <c r="F77" s="20"/>
      <c r="G77" s="20">
        <v>17188</v>
      </c>
      <c r="H77" s="20"/>
      <c r="I77" s="20">
        <v>0</v>
      </c>
      <c r="J77" s="20"/>
      <c r="K77" s="20">
        <f t="shared" si="0"/>
        <v>21366</v>
      </c>
      <c r="L77" s="20"/>
      <c r="M77" s="20">
        <v>4143</v>
      </c>
      <c r="N77" s="20"/>
      <c r="O77" s="20">
        <v>17223</v>
      </c>
      <c r="P77" s="20"/>
      <c r="Q77" s="20">
        <v>0</v>
      </c>
      <c r="R77" s="20"/>
      <c r="S77" s="20"/>
      <c r="T77" s="20"/>
      <c r="U77" s="20"/>
      <c r="V77" s="20"/>
      <c r="W77" s="20"/>
      <c r="X77" s="20"/>
    </row>
    <row r="78" spans="1:24" s="22" customFormat="1" ht="13.5" customHeight="1">
      <c r="A78" s="20" t="s">
        <v>46</v>
      </c>
      <c r="B78" s="21"/>
      <c r="C78" s="20">
        <v>1508517</v>
      </c>
      <c r="D78" s="20"/>
      <c r="E78" s="20">
        <v>35431</v>
      </c>
      <c r="F78" s="20"/>
      <c r="G78" s="20">
        <v>340995</v>
      </c>
      <c r="H78" s="20"/>
      <c r="I78" s="20">
        <v>64098</v>
      </c>
      <c r="J78" s="20"/>
      <c r="K78" s="20">
        <f t="shared" si="0"/>
        <v>1949041</v>
      </c>
      <c r="L78" s="20"/>
      <c r="M78" s="20">
        <v>1128507</v>
      </c>
      <c r="N78" s="20"/>
      <c r="O78" s="20">
        <f>592668+1</f>
        <v>592669</v>
      </c>
      <c r="P78" s="20"/>
      <c r="Q78" s="20">
        <v>227865</v>
      </c>
      <c r="R78" s="20"/>
      <c r="S78" s="20"/>
      <c r="T78" s="20"/>
      <c r="U78" s="20"/>
      <c r="V78" s="20"/>
      <c r="W78" s="20"/>
      <c r="X78" s="20"/>
    </row>
    <row r="79" spans="1:24" s="22" customFormat="1" ht="13.5" customHeight="1">
      <c r="A79" s="20" t="s">
        <v>64</v>
      </c>
      <c r="B79" s="21"/>
      <c r="C79" s="20">
        <v>11230</v>
      </c>
      <c r="D79" s="20"/>
      <c r="E79" s="20">
        <v>0</v>
      </c>
      <c r="F79" s="20"/>
      <c r="G79" s="20">
        <v>0</v>
      </c>
      <c r="H79" s="20"/>
      <c r="I79" s="20">
        <v>0</v>
      </c>
      <c r="J79" s="20"/>
      <c r="K79" s="20">
        <f t="shared" si="0"/>
        <v>11230</v>
      </c>
      <c r="L79" s="20"/>
      <c r="M79" s="20">
        <v>0</v>
      </c>
      <c r="N79" s="20"/>
      <c r="O79" s="20">
        <v>11230</v>
      </c>
      <c r="P79" s="20"/>
      <c r="Q79" s="20">
        <v>0</v>
      </c>
      <c r="R79" s="20"/>
      <c r="S79" s="20"/>
      <c r="T79" s="20"/>
      <c r="U79" s="20"/>
      <c r="V79" s="20"/>
      <c r="W79" s="20"/>
      <c r="X79" s="20"/>
    </row>
    <row r="80" spans="1:24" s="22" customFormat="1" ht="13.5" customHeight="1">
      <c r="A80" s="20" t="s">
        <v>65</v>
      </c>
      <c r="B80" s="21"/>
      <c r="C80" s="20">
        <v>0</v>
      </c>
      <c r="D80" s="20"/>
      <c r="E80" s="20">
        <v>1795147</v>
      </c>
      <c r="F80" s="20"/>
      <c r="G80" s="20">
        <v>55504</v>
      </c>
      <c r="H80" s="20"/>
      <c r="I80" s="20">
        <v>50716</v>
      </c>
      <c r="J80" s="20"/>
      <c r="K80" s="20">
        <f t="shared" si="0"/>
        <v>1901367</v>
      </c>
      <c r="L80" s="20"/>
      <c r="M80" s="20">
        <v>342235</v>
      </c>
      <c r="N80" s="20"/>
      <c r="O80" s="20">
        <v>1390325</v>
      </c>
      <c r="P80" s="20"/>
      <c r="Q80" s="20">
        <v>168807</v>
      </c>
      <c r="R80" s="20"/>
      <c r="S80" s="20"/>
      <c r="T80" s="20"/>
      <c r="U80" s="20"/>
      <c r="V80" s="20"/>
      <c r="W80" s="20"/>
      <c r="X80" s="20"/>
    </row>
    <row r="81" spans="1:24" s="22" customFormat="1" ht="13.5" customHeight="1">
      <c r="A81" s="20" t="s">
        <v>66</v>
      </c>
      <c r="B81" s="21"/>
      <c r="C81" s="20">
        <v>0</v>
      </c>
      <c r="D81" s="20"/>
      <c r="E81" s="20">
        <v>0</v>
      </c>
      <c r="F81" s="20"/>
      <c r="G81" s="20">
        <v>23153</v>
      </c>
      <c r="H81" s="20"/>
      <c r="I81" s="20">
        <v>-287</v>
      </c>
      <c r="J81" s="20"/>
      <c r="K81" s="20">
        <f aca="true" t="shared" si="1" ref="K81:K119">IF(SUM(C81:I81)=SUM(M81:Q81),SUM(C81:I81),SUM(M81:Q81)-SUM(C81:I81))</f>
        <v>22866</v>
      </c>
      <c r="L81" s="20"/>
      <c r="M81" s="20">
        <v>1300</v>
      </c>
      <c r="N81" s="20"/>
      <c r="O81" s="20">
        <v>21566</v>
      </c>
      <c r="P81" s="20"/>
      <c r="Q81" s="20">
        <v>0</v>
      </c>
      <c r="R81" s="20"/>
      <c r="S81" s="20"/>
      <c r="T81" s="20"/>
      <c r="U81" s="20"/>
      <c r="V81" s="20"/>
      <c r="W81" s="20"/>
      <c r="X81" s="20"/>
    </row>
    <row r="82" spans="1:24" s="22" customFormat="1" ht="13.5" customHeight="1">
      <c r="A82" s="20" t="s">
        <v>67</v>
      </c>
      <c r="B82" s="21" t="s">
        <v>13</v>
      </c>
      <c r="C82" s="20">
        <v>0</v>
      </c>
      <c r="D82" s="20"/>
      <c r="E82" s="20">
        <v>0</v>
      </c>
      <c r="F82" s="20"/>
      <c r="G82" s="20">
        <v>14691</v>
      </c>
      <c r="H82" s="20"/>
      <c r="I82" s="20">
        <v>85037</v>
      </c>
      <c r="J82" s="20"/>
      <c r="K82" s="20">
        <f t="shared" si="1"/>
        <v>99728</v>
      </c>
      <c r="L82" s="20"/>
      <c r="M82" s="20">
        <v>5747</v>
      </c>
      <c r="N82" s="20"/>
      <c r="O82" s="20">
        <v>93981</v>
      </c>
      <c r="P82" s="20"/>
      <c r="Q82" s="20">
        <v>0</v>
      </c>
      <c r="R82" s="20"/>
      <c r="S82" s="20"/>
      <c r="T82" s="20"/>
      <c r="U82" s="20"/>
      <c r="V82" s="20"/>
      <c r="W82" s="20"/>
      <c r="X82" s="20"/>
    </row>
    <row r="83" spans="1:24" s="22" customFormat="1" ht="13.5" customHeight="1">
      <c r="A83" s="20" t="s">
        <v>48</v>
      </c>
      <c r="B83" s="21"/>
      <c r="C83" s="20">
        <v>83451</v>
      </c>
      <c r="D83" s="20"/>
      <c r="E83" s="20">
        <v>0</v>
      </c>
      <c r="F83" s="20"/>
      <c r="G83" s="20">
        <v>62</v>
      </c>
      <c r="H83" s="20"/>
      <c r="I83" s="20">
        <v>1635</v>
      </c>
      <c r="J83" s="20"/>
      <c r="K83" s="20">
        <f t="shared" si="1"/>
        <v>85148</v>
      </c>
      <c r="L83" s="20"/>
      <c r="M83" s="20">
        <v>65200</v>
      </c>
      <c r="N83" s="20"/>
      <c r="O83" s="20">
        <f>10348-1</f>
        <v>10347</v>
      </c>
      <c r="P83" s="20"/>
      <c r="Q83" s="20">
        <v>9601</v>
      </c>
      <c r="R83" s="20"/>
      <c r="S83" s="20"/>
      <c r="T83" s="20"/>
      <c r="U83" s="20"/>
      <c r="V83" s="20"/>
      <c r="W83" s="20"/>
      <c r="X83" s="20"/>
    </row>
    <row r="84" spans="1:24" s="22" customFormat="1" ht="13.5" customHeight="1">
      <c r="A84" s="20" t="s">
        <v>68</v>
      </c>
      <c r="B84" s="21"/>
      <c r="C84" s="20">
        <v>101621</v>
      </c>
      <c r="D84" s="20"/>
      <c r="E84" s="20">
        <v>0</v>
      </c>
      <c r="F84" s="20"/>
      <c r="G84" s="20">
        <v>0</v>
      </c>
      <c r="H84" s="20"/>
      <c r="I84" s="20">
        <v>1131</v>
      </c>
      <c r="J84" s="20"/>
      <c r="K84" s="20">
        <f t="shared" si="1"/>
        <v>102752</v>
      </c>
      <c r="L84" s="20"/>
      <c r="M84" s="20">
        <v>92865</v>
      </c>
      <c r="N84" s="20"/>
      <c r="O84" s="20">
        <v>6852</v>
      </c>
      <c r="P84" s="20"/>
      <c r="Q84" s="20">
        <v>3035</v>
      </c>
      <c r="R84" s="20"/>
      <c r="S84" s="20"/>
      <c r="T84" s="20"/>
      <c r="U84" s="20"/>
      <c r="V84" s="20"/>
      <c r="W84" s="20"/>
      <c r="X84" s="20"/>
    </row>
    <row r="85" spans="1:24" s="22" customFormat="1" ht="13.5" customHeight="1">
      <c r="A85" s="20" t="s">
        <v>79</v>
      </c>
      <c r="B85" s="21"/>
      <c r="C85" s="20">
        <v>358423</v>
      </c>
      <c r="D85" s="20"/>
      <c r="E85" s="20">
        <v>35946</v>
      </c>
      <c r="F85" s="20"/>
      <c r="G85" s="25">
        <v>102358</v>
      </c>
      <c r="H85" s="20"/>
      <c r="I85" s="20">
        <v>9493</v>
      </c>
      <c r="J85" s="20"/>
      <c r="K85" s="20">
        <f t="shared" si="1"/>
        <v>506220</v>
      </c>
      <c r="L85" s="20"/>
      <c r="M85" s="20">
        <v>412928</v>
      </c>
      <c r="N85" s="20"/>
      <c r="O85" s="20">
        <f>68544-1</f>
        <v>68543</v>
      </c>
      <c r="P85" s="20"/>
      <c r="Q85" s="20">
        <v>24749</v>
      </c>
      <c r="R85" s="20"/>
      <c r="S85" s="20"/>
      <c r="T85" s="20"/>
      <c r="U85" s="20"/>
      <c r="V85" s="20"/>
      <c r="W85" s="20"/>
      <c r="X85" s="20"/>
    </row>
    <row r="86" spans="1:24" s="22" customFormat="1" ht="13.5" customHeight="1">
      <c r="A86" s="20" t="s">
        <v>80</v>
      </c>
      <c r="B86" s="21"/>
      <c r="C86" s="20">
        <v>342921</v>
      </c>
      <c r="D86" s="20"/>
      <c r="E86" s="20">
        <v>0</v>
      </c>
      <c r="F86" s="20"/>
      <c r="G86" s="24">
        <v>203</v>
      </c>
      <c r="H86" s="20"/>
      <c r="I86" s="20">
        <v>3840</v>
      </c>
      <c r="J86" s="20"/>
      <c r="K86" s="20">
        <f t="shared" si="1"/>
        <v>346964</v>
      </c>
      <c r="L86" s="20"/>
      <c r="M86" s="20">
        <v>287674</v>
      </c>
      <c r="N86" s="20"/>
      <c r="O86" s="20">
        <v>38591</v>
      </c>
      <c r="P86" s="20"/>
      <c r="Q86" s="20">
        <v>20699</v>
      </c>
      <c r="R86" s="20"/>
      <c r="S86" s="20"/>
      <c r="T86" s="20"/>
      <c r="U86" s="20"/>
      <c r="V86" s="20"/>
      <c r="W86" s="20"/>
      <c r="X86" s="20"/>
    </row>
    <row r="87" spans="1:24" s="22" customFormat="1" ht="13.5" customHeight="1">
      <c r="A87" s="20" t="s">
        <v>89</v>
      </c>
      <c r="B87" s="21"/>
      <c r="C87" s="20">
        <v>63542</v>
      </c>
      <c r="D87" s="20"/>
      <c r="E87" s="20">
        <v>0</v>
      </c>
      <c r="F87" s="20"/>
      <c r="G87" s="24">
        <v>60940</v>
      </c>
      <c r="H87" s="20"/>
      <c r="I87" s="20">
        <v>0</v>
      </c>
      <c r="J87" s="20"/>
      <c r="K87" s="30">
        <f t="shared" si="1"/>
        <v>124482</v>
      </c>
      <c r="L87" s="20"/>
      <c r="M87" s="20">
        <v>75749</v>
      </c>
      <c r="N87" s="20"/>
      <c r="O87" s="20">
        <f>41422+1</f>
        <v>41423</v>
      </c>
      <c r="P87" s="20"/>
      <c r="Q87" s="20">
        <v>7310</v>
      </c>
      <c r="R87" s="20"/>
      <c r="S87" s="20"/>
      <c r="T87" s="20"/>
      <c r="U87" s="20"/>
      <c r="V87" s="20"/>
      <c r="W87" s="20"/>
      <c r="X87" s="20"/>
    </row>
    <row r="88" spans="1:24" s="22" customFormat="1" ht="13.5" customHeight="1">
      <c r="A88" s="20" t="s">
        <v>51</v>
      </c>
      <c r="B88" s="21"/>
      <c r="C88" s="20">
        <v>0</v>
      </c>
      <c r="D88" s="20"/>
      <c r="E88" s="20">
        <v>0</v>
      </c>
      <c r="F88" s="20"/>
      <c r="G88" s="24">
        <v>80888</v>
      </c>
      <c r="H88" s="20"/>
      <c r="I88" s="20">
        <v>152</v>
      </c>
      <c r="J88" s="20"/>
      <c r="K88" s="20">
        <f t="shared" si="1"/>
        <v>81040</v>
      </c>
      <c r="L88" s="20"/>
      <c r="M88" s="20">
        <v>35208</v>
      </c>
      <c r="N88" s="20"/>
      <c r="O88" s="20">
        <v>45832</v>
      </c>
      <c r="P88" s="20"/>
      <c r="Q88" s="20">
        <v>0</v>
      </c>
      <c r="R88" s="20"/>
      <c r="S88" s="20"/>
      <c r="T88" s="20"/>
      <c r="U88" s="20"/>
      <c r="V88" s="20"/>
      <c r="W88" s="20"/>
      <c r="X88" s="20"/>
    </row>
    <row r="89" spans="1:24" s="22" customFormat="1" ht="13.5" customHeight="1">
      <c r="A89" s="20" t="s">
        <v>52</v>
      </c>
      <c r="B89" s="21"/>
      <c r="C89" s="25">
        <v>30544</v>
      </c>
      <c r="D89" s="25"/>
      <c r="E89" s="25">
        <v>1176</v>
      </c>
      <c r="F89" s="25"/>
      <c r="G89" s="24">
        <v>26992</v>
      </c>
      <c r="H89" s="25"/>
      <c r="I89" s="25">
        <v>0</v>
      </c>
      <c r="J89" s="25"/>
      <c r="K89" s="20">
        <f t="shared" si="1"/>
        <v>58712</v>
      </c>
      <c r="L89" s="25"/>
      <c r="M89" s="25">
        <v>26284</v>
      </c>
      <c r="N89" s="25"/>
      <c r="O89" s="25">
        <f>27259+1</f>
        <v>27260</v>
      </c>
      <c r="P89" s="25"/>
      <c r="Q89" s="25">
        <v>5168</v>
      </c>
      <c r="R89" s="25"/>
      <c r="S89" s="20"/>
      <c r="T89" s="20"/>
      <c r="U89" s="20"/>
      <c r="V89" s="20"/>
      <c r="W89" s="20"/>
      <c r="X89" s="20"/>
    </row>
    <row r="90" spans="1:24" s="22" customFormat="1" ht="13.5" customHeight="1">
      <c r="A90" s="20" t="s">
        <v>69</v>
      </c>
      <c r="B90" s="21"/>
      <c r="C90" s="24">
        <v>119814</v>
      </c>
      <c r="D90" s="24"/>
      <c r="E90" s="24">
        <v>0</v>
      </c>
      <c r="F90" s="24"/>
      <c r="G90" s="24">
        <v>8739</v>
      </c>
      <c r="H90" s="24"/>
      <c r="I90" s="24">
        <v>0</v>
      </c>
      <c r="J90" s="24"/>
      <c r="K90" s="20">
        <f t="shared" si="1"/>
        <v>128553</v>
      </c>
      <c r="L90" s="24"/>
      <c r="M90" s="24">
        <v>101516</v>
      </c>
      <c r="N90" s="24"/>
      <c r="O90" s="24">
        <v>13060</v>
      </c>
      <c r="P90" s="24"/>
      <c r="Q90" s="24">
        <v>13977</v>
      </c>
      <c r="R90" s="24"/>
      <c r="S90" s="20"/>
      <c r="T90" s="20"/>
      <c r="U90" s="20"/>
      <c r="V90" s="20"/>
      <c r="W90" s="20"/>
      <c r="X90" s="20"/>
    </row>
    <row r="91" spans="1:24" s="22" customFormat="1" ht="13.5" customHeight="1">
      <c r="A91" s="20" t="s">
        <v>70</v>
      </c>
      <c r="B91" s="21"/>
      <c r="C91" s="24">
        <v>468385</v>
      </c>
      <c r="D91" s="24"/>
      <c r="E91" s="24">
        <v>0</v>
      </c>
      <c r="F91" s="24"/>
      <c r="G91" s="24">
        <v>39302</v>
      </c>
      <c r="H91" s="24"/>
      <c r="I91" s="24">
        <v>17327</v>
      </c>
      <c r="J91" s="24"/>
      <c r="K91" s="20">
        <f t="shared" si="1"/>
        <v>525014</v>
      </c>
      <c r="L91" s="24"/>
      <c r="M91" s="24">
        <v>397737</v>
      </c>
      <c r="N91" s="24"/>
      <c r="O91" s="24">
        <v>122765</v>
      </c>
      <c r="P91" s="24"/>
      <c r="Q91" s="24">
        <v>4512</v>
      </c>
      <c r="R91" s="24"/>
      <c r="S91" s="20"/>
      <c r="T91" s="20"/>
      <c r="U91" s="20"/>
      <c r="V91" s="20"/>
      <c r="W91" s="20"/>
      <c r="X91" s="20"/>
    </row>
    <row r="92" spans="1:24" s="22" customFormat="1" ht="13.5" customHeight="1">
      <c r="A92" s="20" t="s">
        <v>71</v>
      </c>
      <c r="B92" s="21"/>
      <c r="C92" s="24">
        <v>151774</v>
      </c>
      <c r="D92" s="24"/>
      <c r="E92" s="24">
        <v>0</v>
      </c>
      <c r="F92" s="24"/>
      <c r="G92" s="24">
        <v>62238</v>
      </c>
      <c r="H92" s="24"/>
      <c r="I92" s="24">
        <v>3352</v>
      </c>
      <c r="J92" s="24"/>
      <c r="K92" s="20">
        <f t="shared" si="1"/>
        <v>217364</v>
      </c>
      <c r="L92" s="24"/>
      <c r="M92" s="24">
        <v>146088</v>
      </c>
      <c r="N92" s="24"/>
      <c r="O92" s="24">
        <f>46345-1</f>
        <v>46344</v>
      </c>
      <c r="P92" s="24"/>
      <c r="Q92" s="24">
        <v>24932</v>
      </c>
      <c r="R92" s="24"/>
      <c r="S92" s="20"/>
      <c r="T92" s="20"/>
      <c r="U92" s="20"/>
      <c r="V92" s="20"/>
      <c r="W92" s="20"/>
      <c r="X92" s="20"/>
    </row>
    <row r="93" spans="1:24" s="22" customFormat="1" ht="13.5" customHeight="1">
      <c r="A93" s="20" t="s">
        <v>72</v>
      </c>
      <c r="B93" s="21"/>
      <c r="C93" s="24">
        <v>308115</v>
      </c>
      <c r="D93" s="24"/>
      <c r="E93" s="24">
        <v>0</v>
      </c>
      <c r="F93" s="24"/>
      <c r="G93" s="24">
        <v>36603</v>
      </c>
      <c r="H93" s="24"/>
      <c r="I93" s="24">
        <v>15845</v>
      </c>
      <c r="J93" s="24"/>
      <c r="K93" s="20">
        <f t="shared" si="1"/>
        <v>360563</v>
      </c>
      <c r="L93" s="24"/>
      <c r="M93" s="24">
        <v>305729</v>
      </c>
      <c r="N93" s="24"/>
      <c r="O93" s="24">
        <v>45911</v>
      </c>
      <c r="P93" s="24"/>
      <c r="Q93" s="24">
        <v>8923</v>
      </c>
      <c r="R93" s="24"/>
      <c r="S93" s="20"/>
      <c r="T93" s="20"/>
      <c r="U93" s="20"/>
      <c r="V93" s="20"/>
      <c r="W93" s="20"/>
      <c r="X93" s="20"/>
    </row>
    <row r="94" spans="1:24" s="22" customFormat="1" ht="13.5" customHeight="1">
      <c r="A94" s="20" t="s">
        <v>73</v>
      </c>
      <c r="B94" s="21"/>
      <c r="C94" s="24">
        <v>186067</v>
      </c>
      <c r="D94" s="24"/>
      <c r="E94" s="24">
        <v>0</v>
      </c>
      <c r="F94" s="24"/>
      <c r="G94" s="24">
        <v>4741</v>
      </c>
      <c r="H94" s="24"/>
      <c r="I94" s="24">
        <v>26</v>
      </c>
      <c r="J94" s="24"/>
      <c r="K94" s="20">
        <f t="shared" si="1"/>
        <v>190834</v>
      </c>
      <c r="L94" s="24"/>
      <c r="M94" s="24">
        <v>135085</v>
      </c>
      <c r="N94" s="24"/>
      <c r="O94" s="24">
        <f>38899+1</f>
        <v>38900</v>
      </c>
      <c r="P94" s="24"/>
      <c r="Q94" s="24">
        <v>16849</v>
      </c>
      <c r="R94" s="24"/>
      <c r="S94" s="20"/>
      <c r="T94" s="20"/>
      <c r="U94" s="20"/>
      <c r="V94" s="20"/>
      <c r="W94" s="20"/>
      <c r="X94" s="20"/>
    </row>
    <row r="95" spans="1:24" s="22" customFormat="1" ht="13.5" customHeight="1">
      <c r="A95" s="20" t="s">
        <v>74</v>
      </c>
      <c r="B95" s="21"/>
      <c r="C95" s="24">
        <v>500177</v>
      </c>
      <c r="D95" s="24"/>
      <c r="E95" s="24">
        <v>0</v>
      </c>
      <c r="F95" s="24"/>
      <c r="G95" s="22">
        <v>7747</v>
      </c>
      <c r="H95" s="24"/>
      <c r="I95" s="24">
        <v>9329</v>
      </c>
      <c r="J95" s="24"/>
      <c r="K95" s="20">
        <f t="shared" si="1"/>
        <v>517253</v>
      </c>
      <c r="L95" s="24"/>
      <c r="M95" s="24">
        <v>487281</v>
      </c>
      <c r="N95" s="24"/>
      <c r="O95" s="24">
        <f>24081+1</f>
        <v>24082</v>
      </c>
      <c r="P95" s="24"/>
      <c r="Q95" s="24">
        <v>5890</v>
      </c>
      <c r="R95" s="24"/>
      <c r="S95" s="20"/>
      <c r="T95" s="20"/>
      <c r="U95" s="20"/>
      <c r="V95" s="20"/>
      <c r="W95" s="20"/>
      <c r="X95" s="20"/>
    </row>
    <row r="96" spans="1:24" s="22" customFormat="1" ht="13.5" customHeight="1">
      <c r="A96" s="20" t="s">
        <v>57</v>
      </c>
      <c r="B96" s="21"/>
      <c r="C96" s="24">
        <v>0</v>
      </c>
      <c r="D96" s="24"/>
      <c r="E96" s="24">
        <v>0</v>
      </c>
      <c r="F96" s="24"/>
      <c r="G96" s="22">
        <v>4979</v>
      </c>
      <c r="H96" s="24"/>
      <c r="I96" s="24">
        <v>0</v>
      </c>
      <c r="J96" s="24"/>
      <c r="K96" s="20">
        <f t="shared" si="1"/>
        <v>4979</v>
      </c>
      <c r="L96" s="24"/>
      <c r="M96" s="24">
        <v>0</v>
      </c>
      <c r="N96" s="24"/>
      <c r="O96" s="24">
        <v>4979</v>
      </c>
      <c r="P96" s="24"/>
      <c r="Q96" s="24">
        <v>0</v>
      </c>
      <c r="R96" s="24"/>
      <c r="S96" s="20"/>
      <c r="T96" s="20"/>
      <c r="U96" s="20"/>
      <c r="V96" s="20"/>
      <c r="W96" s="20"/>
      <c r="X96" s="20"/>
    </row>
    <row r="97" spans="1:24" s="22" customFormat="1" ht="13.5" customHeight="1">
      <c r="A97" s="22" t="s">
        <v>91</v>
      </c>
      <c r="B97" s="21"/>
      <c r="C97" s="23">
        <v>133725</v>
      </c>
      <c r="D97" s="20"/>
      <c r="E97" s="23">
        <v>0</v>
      </c>
      <c r="F97" s="20"/>
      <c r="G97" s="26">
        <v>76448</v>
      </c>
      <c r="H97" s="20"/>
      <c r="I97" s="23">
        <v>0</v>
      </c>
      <c r="J97" s="20"/>
      <c r="K97" s="23">
        <f t="shared" si="1"/>
        <v>210173</v>
      </c>
      <c r="L97" s="20"/>
      <c r="M97" s="23">
        <v>141860</v>
      </c>
      <c r="N97" s="20"/>
      <c r="O97" s="23">
        <v>68317</v>
      </c>
      <c r="P97" s="20"/>
      <c r="Q97" s="23">
        <v>-4</v>
      </c>
      <c r="R97" s="20"/>
      <c r="S97" s="20"/>
      <c r="T97" s="20"/>
      <c r="U97" s="20"/>
      <c r="V97" s="20"/>
      <c r="W97" s="20"/>
      <c r="X97" s="20"/>
    </row>
    <row r="98" spans="2:24" s="22" customFormat="1" ht="13.5" customHeight="1">
      <c r="B98" s="21"/>
      <c r="C98" s="24"/>
      <c r="D98" s="20"/>
      <c r="E98" s="24"/>
      <c r="F98" s="20"/>
      <c r="G98" s="24"/>
      <c r="H98" s="20"/>
      <c r="I98" s="24"/>
      <c r="J98" s="20"/>
      <c r="K98" s="20"/>
      <c r="L98" s="20"/>
      <c r="M98" s="24"/>
      <c r="N98" s="20"/>
      <c r="O98" s="24"/>
      <c r="P98" s="20"/>
      <c r="Q98" s="24"/>
      <c r="R98" s="20"/>
      <c r="S98" s="20"/>
      <c r="T98" s="20"/>
      <c r="U98" s="20"/>
      <c r="V98" s="20"/>
      <c r="W98" s="20"/>
      <c r="X98" s="20"/>
    </row>
    <row r="99" spans="1:24" s="22" customFormat="1" ht="13.5" customHeight="1">
      <c r="A99" s="22" t="s">
        <v>77</v>
      </c>
      <c r="B99" s="21"/>
      <c r="C99" s="24">
        <v>8203</v>
      </c>
      <c r="D99" s="20"/>
      <c r="E99" s="24">
        <v>0</v>
      </c>
      <c r="F99" s="20"/>
      <c r="G99" s="24">
        <v>0</v>
      </c>
      <c r="H99" s="20"/>
      <c r="I99" s="24">
        <v>0</v>
      </c>
      <c r="J99" s="20"/>
      <c r="K99" s="23">
        <f t="shared" si="1"/>
        <v>8203</v>
      </c>
      <c r="L99" s="20"/>
      <c r="M99" s="24">
        <v>0</v>
      </c>
      <c r="N99" s="20"/>
      <c r="O99" s="24">
        <v>8791</v>
      </c>
      <c r="P99" s="20"/>
      <c r="Q99" s="24">
        <v>-588</v>
      </c>
      <c r="R99" s="20"/>
      <c r="S99" s="20"/>
      <c r="T99" s="20"/>
      <c r="U99" s="20"/>
      <c r="V99" s="20"/>
      <c r="W99" s="20"/>
      <c r="X99" s="20"/>
    </row>
    <row r="100" spans="2:24" s="22" customFormat="1" ht="13.5" customHeight="1">
      <c r="B100" s="21"/>
      <c r="C100" s="29"/>
      <c r="D100" s="20"/>
      <c r="E100" s="29"/>
      <c r="F100" s="20"/>
      <c r="G100" s="29"/>
      <c r="H100" s="20"/>
      <c r="I100" s="29"/>
      <c r="J100" s="20"/>
      <c r="K100" s="20"/>
      <c r="L100" s="20"/>
      <c r="M100" s="29"/>
      <c r="N100" s="20"/>
      <c r="O100" s="29"/>
      <c r="P100" s="20"/>
      <c r="Q100" s="29"/>
      <c r="R100" s="20"/>
      <c r="S100" s="20"/>
      <c r="T100" s="20"/>
      <c r="U100" s="20"/>
      <c r="V100" s="20"/>
      <c r="W100" s="20"/>
      <c r="X100" s="20"/>
    </row>
    <row r="101" spans="1:24" s="22" customFormat="1" ht="13.5" customHeight="1">
      <c r="A101" s="20" t="s">
        <v>25</v>
      </c>
      <c r="B101" s="21" t="s">
        <v>13</v>
      </c>
      <c r="C101" s="23">
        <f>SUM(C62:C99)</f>
        <v>5297192</v>
      </c>
      <c r="D101" s="20"/>
      <c r="E101" s="23">
        <f>SUM(E62:E99)</f>
        <v>3519582</v>
      </c>
      <c r="F101" s="20"/>
      <c r="G101" s="23">
        <f>SUM(G62:G99)</f>
        <v>1502219</v>
      </c>
      <c r="H101" s="20"/>
      <c r="I101" s="23">
        <f>SUM(I62:I99)</f>
        <v>401211</v>
      </c>
      <c r="J101" s="20"/>
      <c r="K101" s="23">
        <f t="shared" si="1"/>
        <v>10720204</v>
      </c>
      <c r="L101" s="20"/>
      <c r="M101" s="23">
        <f>SUM(M62:M99)</f>
        <v>5858688</v>
      </c>
      <c r="N101" s="20"/>
      <c r="O101" s="23">
        <f>SUM(O62:O99)</f>
        <v>4212562</v>
      </c>
      <c r="P101" s="20"/>
      <c r="Q101" s="23">
        <f>SUM(Q62:Q99)</f>
        <v>648954</v>
      </c>
      <c r="R101" s="20"/>
      <c r="S101" s="20"/>
      <c r="T101" s="20"/>
      <c r="U101" s="20"/>
      <c r="V101" s="20"/>
      <c r="W101" s="20"/>
      <c r="X101" s="20"/>
    </row>
    <row r="102" spans="1:24" s="22" customFormat="1" ht="13.5" customHeight="1">
      <c r="A102" s="20"/>
      <c r="B102" s="21" t="s">
        <v>13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s="22" customFormat="1" ht="13.5" customHeight="1">
      <c r="A103" s="20" t="s">
        <v>23</v>
      </c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s="22" customFormat="1" ht="13.5" customHeight="1">
      <c r="A104" s="20" t="s">
        <v>75</v>
      </c>
      <c r="B104" s="21"/>
      <c r="C104" s="20">
        <v>-59</v>
      </c>
      <c r="D104" s="20"/>
      <c r="E104" s="20">
        <v>0</v>
      </c>
      <c r="F104" s="20"/>
      <c r="G104" s="20">
        <v>0</v>
      </c>
      <c r="H104" s="20"/>
      <c r="I104" s="20">
        <v>0</v>
      </c>
      <c r="J104" s="20"/>
      <c r="K104" s="24">
        <f t="shared" si="1"/>
        <v>-59</v>
      </c>
      <c r="L104" s="20"/>
      <c r="M104" s="20">
        <v>0</v>
      </c>
      <c r="N104" s="20"/>
      <c r="O104" s="20">
        <v>-59</v>
      </c>
      <c r="P104" s="20"/>
      <c r="Q104" s="20">
        <v>0</v>
      </c>
      <c r="R104" s="20"/>
      <c r="S104" s="20"/>
      <c r="T104" s="20"/>
      <c r="U104" s="20"/>
      <c r="V104" s="20"/>
      <c r="W104" s="20"/>
      <c r="X104" s="20"/>
    </row>
    <row r="105" spans="1:24" s="22" customFormat="1" ht="13.5" customHeight="1">
      <c r="A105" s="20" t="s">
        <v>64</v>
      </c>
      <c r="B105" s="21"/>
      <c r="C105" s="24">
        <v>958</v>
      </c>
      <c r="D105" s="20"/>
      <c r="E105" s="20">
        <v>0</v>
      </c>
      <c r="F105" s="20"/>
      <c r="G105" s="20">
        <v>2100</v>
      </c>
      <c r="H105" s="20"/>
      <c r="I105" s="20">
        <v>131</v>
      </c>
      <c r="J105" s="20"/>
      <c r="K105" s="23">
        <f t="shared" si="1"/>
        <v>3189</v>
      </c>
      <c r="L105" s="20"/>
      <c r="M105" s="20">
        <v>131</v>
      </c>
      <c r="N105" s="20"/>
      <c r="O105" s="20">
        <v>2608</v>
      </c>
      <c r="P105" s="20"/>
      <c r="Q105" s="20">
        <v>450</v>
      </c>
      <c r="R105" s="20"/>
      <c r="S105" s="20"/>
      <c r="T105" s="20"/>
      <c r="U105" s="20"/>
      <c r="V105" s="20"/>
      <c r="W105" s="20"/>
      <c r="X105" s="20"/>
    </row>
    <row r="106" spans="1:24" s="22" customFormat="1" ht="13.5" customHeight="1">
      <c r="A106" s="20"/>
      <c r="B106" s="21"/>
      <c r="C106" s="29"/>
      <c r="D106" s="20"/>
      <c r="E106" s="29"/>
      <c r="F106" s="20"/>
      <c r="G106" s="29"/>
      <c r="H106" s="20"/>
      <c r="I106" s="29"/>
      <c r="J106" s="20"/>
      <c r="K106" s="20"/>
      <c r="L106" s="20"/>
      <c r="M106" s="29"/>
      <c r="N106" s="20"/>
      <c r="O106" s="29"/>
      <c r="P106" s="20"/>
      <c r="Q106" s="29"/>
      <c r="R106" s="20"/>
      <c r="S106" s="20"/>
      <c r="T106" s="20"/>
      <c r="U106" s="20"/>
      <c r="V106" s="20"/>
      <c r="W106" s="20"/>
      <c r="X106" s="20"/>
    </row>
    <row r="107" spans="1:24" s="22" customFormat="1" ht="13.5" customHeight="1">
      <c r="A107" s="20" t="s">
        <v>26</v>
      </c>
      <c r="B107" s="21"/>
      <c r="C107" s="23">
        <f>SUM(C104:C105)</f>
        <v>899</v>
      </c>
      <c r="D107" s="20"/>
      <c r="E107" s="23">
        <f>SUM(E104:E105)</f>
        <v>0</v>
      </c>
      <c r="F107" s="20"/>
      <c r="G107" s="23">
        <f>SUM(G104:G105)</f>
        <v>2100</v>
      </c>
      <c r="H107" s="20"/>
      <c r="I107" s="23">
        <f>SUM(I104:I105)</f>
        <v>131</v>
      </c>
      <c r="J107" s="20"/>
      <c r="K107" s="23">
        <f t="shared" si="1"/>
        <v>3130</v>
      </c>
      <c r="L107" s="20"/>
      <c r="M107" s="23">
        <f>SUM(M104:M105)</f>
        <v>131</v>
      </c>
      <c r="N107" s="20"/>
      <c r="O107" s="23">
        <f>SUM(O104:O105)</f>
        <v>2549</v>
      </c>
      <c r="P107" s="20"/>
      <c r="Q107" s="23">
        <f>SUM(Q104:Q105)</f>
        <v>450</v>
      </c>
      <c r="R107" s="20"/>
      <c r="S107" s="20"/>
      <c r="T107" s="20"/>
      <c r="U107" s="20"/>
      <c r="V107" s="20"/>
      <c r="W107" s="20"/>
      <c r="X107" s="20"/>
    </row>
    <row r="108" spans="1:24" s="22" customFormat="1" ht="13.5" customHeight="1">
      <c r="A108" s="20"/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s="22" customFormat="1" ht="13.5" customHeight="1">
      <c r="A109" s="20" t="s">
        <v>21</v>
      </c>
      <c r="B109" s="21" t="s">
        <v>13</v>
      </c>
      <c r="C109" s="20" t="s">
        <v>13</v>
      </c>
      <c r="D109" s="20"/>
      <c r="E109" s="20"/>
      <c r="F109" s="20"/>
      <c r="G109" s="20" t="s">
        <v>13</v>
      </c>
      <c r="H109" s="20"/>
      <c r="I109" s="20" t="s">
        <v>13</v>
      </c>
      <c r="J109" s="20"/>
      <c r="K109" s="20"/>
      <c r="L109" s="20"/>
      <c r="M109" s="20" t="s">
        <v>13</v>
      </c>
      <c r="N109" s="20"/>
      <c r="O109" s="20" t="s">
        <v>13</v>
      </c>
      <c r="P109" s="20"/>
      <c r="Q109" s="20" t="s">
        <v>13</v>
      </c>
      <c r="R109" s="20"/>
      <c r="S109" s="20"/>
      <c r="T109" s="20"/>
      <c r="U109" s="20"/>
      <c r="V109" s="20"/>
      <c r="W109" s="20"/>
      <c r="X109" s="20"/>
    </row>
    <row r="110" spans="1:24" s="22" customFormat="1" ht="13.5" customHeight="1">
      <c r="A110" s="20" t="s">
        <v>84</v>
      </c>
      <c r="B110" s="21" t="s">
        <v>13</v>
      </c>
      <c r="C110" s="20">
        <v>-2649</v>
      </c>
      <c r="D110" s="20"/>
      <c r="E110" s="20">
        <v>0</v>
      </c>
      <c r="F110" s="20"/>
      <c r="G110" s="20">
        <v>44862</v>
      </c>
      <c r="H110" s="20"/>
      <c r="I110" s="20">
        <f>21798-5</f>
        <v>21793</v>
      </c>
      <c r="J110" s="20"/>
      <c r="K110" s="20">
        <f t="shared" si="1"/>
        <v>64006</v>
      </c>
      <c r="L110" s="20"/>
      <c r="M110" s="20">
        <v>51706</v>
      </c>
      <c r="N110" s="20"/>
      <c r="O110" s="20">
        <f>12366-5+2</f>
        <v>12363</v>
      </c>
      <c r="P110" s="20"/>
      <c r="Q110" s="20">
        <f>-61-2</f>
        <v>-63</v>
      </c>
      <c r="R110" s="20"/>
      <c r="S110" s="20"/>
      <c r="T110" s="20"/>
      <c r="U110" s="20"/>
      <c r="V110" s="20"/>
      <c r="W110" s="20"/>
      <c r="X110" s="20"/>
    </row>
    <row r="111" spans="1:24" s="22" customFormat="1" ht="13.5" customHeight="1">
      <c r="A111" s="20" t="s">
        <v>76</v>
      </c>
      <c r="B111" s="21" t="s">
        <v>13</v>
      </c>
      <c r="C111" s="23">
        <v>0</v>
      </c>
      <c r="D111" s="20"/>
      <c r="E111" s="23">
        <v>0</v>
      </c>
      <c r="F111" s="20"/>
      <c r="G111" s="23">
        <v>0</v>
      </c>
      <c r="H111" s="20"/>
      <c r="I111" s="23">
        <v>1769833</v>
      </c>
      <c r="J111" s="20"/>
      <c r="K111" s="23">
        <f t="shared" si="1"/>
        <v>1769833</v>
      </c>
      <c r="L111" s="20"/>
      <c r="M111" s="23">
        <v>45988</v>
      </c>
      <c r="N111" s="20"/>
      <c r="O111" s="23">
        <v>1723845</v>
      </c>
      <c r="P111" s="20"/>
      <c r="Q111" s="23">
        <v>0</v>
      </c>
      <c r="R111" s="20"/>
      <c r="S111" s="20"/>
      <c r="T111" s="20"/>
      <c r="U111" s="20"/>
      <c r="V111" s="20"/>
      <c r="W111" s="20"/>
      <c r="X111" s="20"/>
    </row>
    <row r="112" spans="1:24" s="22" customFormat="1" ht="13.5" customHeight="1">
      <c r="A112" s="20"/>
      <c r="B112" s="21"/>
      <c r="C112" s="29"/>
      <c r="D112" s="20"/>
      <c r="E112" s="29"/>
      <c r="F112" s="20"/>
      <c r="G112" s="29"/>
      <c r="H112" s="20"/>
      <c r="I112" s="29"/>
      <c r="J112" s="20"/>
      <c r="K112" s="20"/>
      <c r="L112" s="20"/>
      <c r="M112" s="29"/>
      <c r="N112" s="20"/>
      <c r="O112" s="29"/>
      <c r="P112" s="20"/>
      <c r="Q112" s="29"/>
      <c r="R112" s="20"/>
      <c r="S112" s="20"/>
      <c r="T112" s="20"/>
      <c r="U112" s="20"/>
      <c r="V112" s="20"/>
      <c r="W112" s="20"/>
      <c r="X112" s="20"/>
    </row>
    <row r="113" spans="1:24" s="22" customFormat="1" ht="13.5" customHeight="1">
      <c r="A113" s="20" t="s">
        <v>27</v>
      </c>
      <c r="B113" s="21" t="s">
        <v>13</v>
      </c>
      <c r="C113" s="23">
        <f>SUM(C110:C111)</f>
        <v>-2649</v>
      </c>
      <c r="D113" s="20"/>
      <c r="E113" s="23">
        <f>SUM(E110:E111)</f>
        <v>0</v>
      </c>
      <c r="F113" s="20"/>
      <c r="G113" s="23">
        <f>SUM(G110:G111)</f>
        <v>44862</v>
      </c>
      <c r="H113" s="20"/>
      <c r="I113" s="23">
        <f>SUM(I110:I111)</f>
        <v>1791626</v>
      </c>
      <c r="J113" s="20"/>
      <c r="K113" s="23">
        <f t="shared" si="1"/>
        <v>1833839</v>
      </c>
      <c r="L113" s="20"/>
      <c r="M113" s="23">
        <f>SUM(M110:M111)</f>
        <v>97694</v>
      </c>
      <c r="N113" s="20"/>
      <c r="O113" s="23">
        <f>SUM(O110:O111)</f>
        <v>1736208</v>
      </c>
      <c r="P113" s="20"/>
      <c r="Q113" s="23">
        <f>SUM(Q110:Q111)</f>
        <v>-63</v>
      </c>
      <c r="R113" s="20"/>
      <c r="S113" s="20"/>
      <c r="T113" s="20"/>
      <c r="U113" s="20"/>
      <c r="V113" s="20"/>
      <c r="W113" s="20"/>
      <c r="X113" s="20"/>
    </row>
    <row r="114" spans="1:24" s="22" customFormat="1" ht="13.5" customHeight="1">
      <c r="A114" s="20"/>
      <c r="B114" s="21" t="s">
        <v>13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s="22" customFormat="1" ht="13.5" customHeight="1">
      <c r="A115" s="20" t="s">
        <v>18</v>
      </c>
      <c r="B115" s="21"/>
      <c r="C115" s="23">
        <v>0</v>
      </c>
      <c r="D115" s="20"/>
      <c r="E115" s="23">
        <v>0</v>
      </c>
      <c r="F115" s="20"/>
      <c r="G115" s="23">
        <v>5391</v>
      </c>
      <c r="H115" s="20"/>
      <c r="I115" s="23">
        <v>0</v>
      </c>
      <c r="J115" s="20"/>
      <c r="K115" s="23">
        <f t="shared" si="1"/>
        <v>5391</v>
      </c>
      <c r="L115" s="20"/>
      <c r="M115" s="23">
        <v>0</v>
      </c>
      <c r="N115" s="20"/>
      <c r="O115" s="23">
        <v>5391</v>
      </c>
      <c r="P115" s="20"/>
      <c r="Q115" s="23">
        <v>0</v>
      </c>
      <c r="R115" s="20"/>
      <c r="S115" s="20"/>
      <c r="T115" s="20"/>
      <c r="U115" s="20"/>
      <c r="V115" s="20"/>
      <c r="W115" s="20"/>
      <c r="X115" s="20"/>
    </row>
    <row r="116" spans="1:24" s="22" customFormat="1" ht="13.5" customHeight="1">
      <c r="A116" s="20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22" customFormat="1" ht="13.5" customHeight="1">
      <c r="A117" s="20" t="s">
        <v>15</v>
      </c>
      <c r="B117" s="21" t="s">
        <v>13</v>
      </c>
      <c r="C117" s="23">
        <v>0</v>
      </c>
      <c r="D117" s="20"/>
      <c r="E117" s="23">
        <v>0</v>
      </c>
      <c r="F117" s="20"/>
      <c r="G117" s="23">
        <v>45524</v>
      </c>
      <c r="H117" s="20"/>
      <c r="I117" s="23">
        <v>5000</v>
      </c>
      <c r="J117" s="20"/>
      <c r="K117" s="23">
        <f t="shared" si="1"/>
        <v>50524</v>
      </c>
      <c r="L117" s="20"/>
      <c r="M117" s="23">
        <v>0</v>
      </c>
      <c r="N117" s="20"/>
      <c r="O117" s="23">
        <v>50524</v>
      </c>
      <c r="P117" s="20"/>
      <c r="Q117" s="23">
        <v>0</v>
      </c>
      <c r="R117" s="20"/>
      <c r="S117" s="20"/>
      <c r="T117" s="20"/>
      <c r="U117" s="20"/>
      <c r="V117" s="20"/>
      <c r="W117" s="20"/>
      <c r="X117" s="20"/>
    </row>
    <row r="118" spans="1:24" s="22" customFormat="1" ht="13.5" customHeight="1">
      <c r="A118" s="20"/>
      <c r="B118" s="21" t="s">
        <v>13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s="22" customFormat="1" ht="13.5" customHeight="1">
      <c r="A119" s="20" t="s">
        <v>92</v>
      </c>
      <c r="B119" s="21" t="s">
        <v>13</v>
      </c>
      <c r="C119" s="32">
        <f>SUM(C117,C115,C113,C107,C101,C59)</f>
        <v>10737956</v>
      </c>
      <c r="D119" s="24"/>
      <c r="E119" s="32">
        <f>SUM(E117,E115,E113,E107,E101,E59)</f>
        <v>8096042</v>
      </c>
      <c r="F119" s="24"/>
      <c r="G119" s="32">
        <f>SUM(G117,G115,G113,G107,G101,G59)</f>
        <v>6819763</v>
      </c>
      <c r="H119" s="24"/>
      <c r="I119" s="32">
        <f>SUM(I117,I115,I113,I107,I101,I59)</f>
        <v>4005083</v>
      </c>
      <c r="J119" s="24"/>
      <c r="K119" s="33">
        <f t="shared" si="1"/>
        <v>29658844</v>
      </c>
      <c r="L119" s="24"/>
      <c r="M119" s="32">
        <f>SUM(M117,M115,M113,M107,M101,M59)</f>
        <v>15114341</v>
      </c>
      <c r="N119" s="24"/>
      <c r="O119" s="32">
        <f>SUM(O117,O115,O113,O107,O101,O59)</f>
        <v>12956402</v>
      </c>
      <c r="P119" s="24"/>
      <c r="Q119" s="32">
        <f>SUM(Q117,Q115,Q113,Q107,Q101,Q59)</f>
        <v>1588101</v>
      </c>
      <c r="R119" s="20"/>
      <c r="S119" s="20"/>
      <c r="T119" s="20"/>
      <c r="U119" s="20"/>
      <c r="V119" s="20"/>
      <c r="W119" s="20"/>
      <c r="X119" s="20"/>
    </row>
    <row r="120" spans="1:24" s="22" customFormat="1" ht="1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s="22" customFormat="1" ht="12.75" thickBot="1">
      <c r="A121" s="30" t="s">
        <v>93</v>
      </c>
      <c r="B121" s="30"/>
      <c r="C121" s="31">
        <f>+C119</f>
        <v>10737956</v>
      </c>
      <c r="D121" s="30"/>
      <c r="E121" s="31">
        <f>+E119</f>
        <v>8096042</v>
      </c>
      <c r="F121" s="30"/>
      <c r="G121" s="31">
        <f>+G119</f>
        <v>6819763</v>
      </c>
      <c r="H121" s="30"/>
      <c r="I121" s="31">
        <f>+I119</f>
        <v>4005083</v>
      </c>
      <c r="J121" s="30"/>
      <c r="K121" s="31">
        <f>+K119</f>
        <v>29658844</v>
      </c>
      <c r="L121" s="30"/>
      <c r="M121" s="31">
        <f>+M119</f>
        <v>15114341</v>
      </c>
      <c r="N121" s="30"/>
      <c r="O121" s="31">
        <f>+O119</f>
        <v>12956402</v>
      </c>
      <c r="P121" s="30"/>
      <c r="Q121" s="31">
        <f>+Q119</f>
        <v>1588101</v>
      </c>
      <c r="R121" s="20"/>
      <c r="S121" s="20"/>
      <c r="T121" s="20"/>
      <c r="U121" s="20"/>
      <c r="V121" s="20"/>
      <c r="W121" s="20"/>
      <c r="X121" s="20"/>
    </row>
    <row r="122" ht="12.75" thickTop="1"/>
    <row r="176" spans="1:2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</sheetData>
  <sheetProtection/>
  <mergeCells count="4">
    <mergeCell ref="A5:Q5"/>
    <mergeCell ref="A3:Q3"/>
    <mergeCell ref="A6:Q6"/>
    <mergeCell ref="C10:I10"/>
  </mergeCells>
  <conditionalFormatting sqref="K45:K67 K1:K43 K69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K17:K24 A17:J120 L17:Q120 K26:K86 K88:K120">
    <cfRule type="expression" priority="3" dxfId="0" stopIfTrue="1">
      <formula>MOD(ROW(),2)=1</formula>
    </cfRule>
  </conditionalFormatting>
  <printOptions horizontalCentered="1"/>
  <pageMargins left="0.25" right="0.25" top="0.35" bottom="0.32" header="0.5" footer="0.39"/>
  <pageSetup fitToHeight="0" fitToWidth="1" horizontalDpi="600" verticalDpi="600" orientation="landscape" scale="90" r:id="rId1"/>
  <rowBreaks count="1" manualBreakCount="1">
    <brk id="10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2007-08-21T16:20:26Z</cp:lastPrinted>
  <dcterms:created xsi:type="dcterms:W3CDTF">2002-09-19T17:26:38Z</dcterms:created>
  <dcterms:modified xsi:type="dcterms:W3CDTF">2007-08-21T16:20:43Z</dcterms:modified>
  <cp:category/>
  <cp:version/>
  <cp:contentType/>
  <cp:contentStatus/>
</cp:coreProperties>
</file>